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912\"/>
    </mc:Choice>
  </mc:AlternateContent>
  <xr:revisionPtr revIDLastSave="0" documentId="13_ncr:1_{B5B01570-D4A8-4F5C-B68F-365443F3EFFB}" xr6:coauthVersionLast="36" xr6:coauthVersionMax="36" xr10:uidLastSave="{00000000-0000-0000-0000-000000000000}"/>
  <bookViews>
    <workbookView xWindow="-15" yWindow="45" windowWidth="27240" windowHeight="1251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Cover!$A$1:$J$63</definedName>
    <definedName name="_xlnm.Print_Area" localSheetId="2">'Investment Collateral'!$A$3:$I$110</definedName>
    <definedName name="_xlnm.Print_Area" localSheetId="1">'Pool overview'!$B$1:$F$233</definedName>
  </definedNames>
  <calcPr calcId="191029"/>
</workbook>
</file>

<file path=xl/calcChain.xml><?xml version="1.0" encoding="utf-8"?>
<calcChain xmlns="http://schemas.openxmlformats.org/spreadsheetml/2006/main">
  <c r="C7" i="12" l="1"/>
  <c r="H108" i="12"/>
  <c r="H106" i="12"/>
  <c r="D23" i="13" l="1"/>
  <c r="D24" i="13" l="1"/>
  <c r="C16" i="12" l="1"/>
  <c r="F229" i="13" l="1"/>
  <c r="F230" i="13"/>
  <c r="F231" i="13"/>
  <c r="F222" i="13"/>
  <c r="F223" i="13"/>
  <c r="F224" i="13"/>
  <c r="F225" i="13"/>
  <c r="F226" i="13"/>
  <c r="F227" i="13"/>
  <c r="F228" i="13"/>
  <c r="F221" i="13"/>
  <c r="C232" i="13"/>
  <c r="D222" i="13" s="1"/>
  <c r="F232" i="13" l="1"/>
  <c r="D229" i="13"/>
  <c r="D225" i="13"/>
  <c r="D231" i="13"/>
  <c r="D221" i="13"/>
  <c r="D228" i="13"/>
  <c r="D224" i="13"/>
  <c r="D227" i="13"/>
  <c r="D223" i="13"/>
  <c r="D230" i="13"/>
  <c r="D226" i="13"/>
  <c r="B3" i="12"/>
  <c r="D232" i="13" l="1"/>
  <c r="C14" i="12"/>
  <c r="C15" i="12" l="1"/>
  <c r="C13" i="12"/>
  <c r="C12" i="12"/>
  <c r="C10" i="12"/>
  <c r="C9" i="12"/>
  <c r="C8" i="12"/>
  <c r="C5" i="12"/>
  <c r="F220" i="13" l="1"/>
  <c r="D220" i="13"/>
  <c r="C42" i="11" l="1"/>
  <c r="J19" i="11" l="1"/>
  <c r="J25" i="11" l="1"/>
</calcChain>
</file>

<file path=xl/sharedStrings.xml><?xml version="1.0" encoding="utf-8"?>
<sst xmlns="http://schemas.openxmlformats.org/spreadsheetml/2006/main" count="974" uniqueCount="489">
  <si>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</si>
  <si>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</si>
  <si>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</si>
  <si>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</si>
  <si>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</si>
  <si>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</si>
  <si>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</si>
  <si>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</si>
  <si>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</si>
  <si>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</si>
  <si>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</si>
  <si>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</si>
  <si>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</si>
  <si>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</si>
  <si>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</si>
  <si>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</si>
  <si>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</si>
  <si>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</si>
  <si>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</si>
  <si>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</si>
  <si>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</si>
  <si>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</si>
  <si>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</si>
  <si>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</si>
  <si>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</si>
  <si>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</si>
  <si>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</si>
  <si>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</si>
  <si>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</si>
  <si>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</si>
  <si>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</si>
  <si>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</si>
  <si>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</si>
  <si>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</si>
  <si>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</si>
  <si>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</si>
  <si>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</si>
  <si>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</si>
  <si>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</si>
  <si>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</si>
  <si>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</si>
  <si>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</si>
  <si>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</si>
  <si>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</si>
  <si>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</si>
  <si>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</si>
  <si>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</si>
  <si>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</si>
  <si>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</si>
  <si>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</si>
  <si>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</si>
  <si>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</si>
  <si>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</si>
  <si>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5% Fixed Rate</t>
  </si>
  <si>
    <t>Floating Rate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</si>
  <si>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</si>
  <si>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</si>
  <si>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</si>
  <si>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</si>
  <si>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</si>
  <si>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</si>
  <si>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</si>
  <si>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XS0587952085</t>
  </si>
  <si>
    <t>Covered Bond</t>
  </si>
  <si>
    <t>XS0674396782</t>
  </si>
  <si>
    <t>NO0010622137</t>
  </si>
  <si>
    <t>NO0010625460</t>
  </si>
  <si>
    <t>SEK</t>
  </si>
  <si>
    <t>Exposure type</t>
  </si>
  <si>
    <t>DE000A1K0UG6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</si>
  <si>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</si>
  <si>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</si>
  <si>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</si>
  <si>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</si>
  <si>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</si>
  <si>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</si>
  <si>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</si>
  <si>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</si>
  <si>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</si>
  <si>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</si>
  <si>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</si>
  <si>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</si>
  <si>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</si>
  <si>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02 / 2021</t>
  </si>
  <si>
    <t>06 / 2017</t>
  </si>
  <si>
    <t>05 / 2022</t>
  </si>
  <si>
    <t>10 / 2026</t>
  </si>
  <si>
    <t>07 / 2022</t>
  </si>
  <si>
    <t>3.25% Fixed Rate</t>
  </si>
  <si>
    <t>4.75% Fixed Rate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</si>
  <si>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</si>
  <si>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</si>
  <si>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</si>
  <si>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</si>
  <si>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</si>
  <si>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</si>
  <si>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</si>
  <si>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</si>
  <si>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</si>
  <si>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</si>
  <si>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</si>
  <si>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</si>
  <si>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</si>
  <si>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</si>
  <si>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</si>
  <si>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</si>
  <si>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</si>
  <si>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</si>
  <si>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</si>
  <si>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</si>
  <si>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</si>
  <si>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</si>
  <si>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</si>
  <si>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</si>
  <si>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</si>
  <si>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</si>
  <si>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</si>
  <si>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</si>
  <si>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</si>
  <si>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</si>
  <si>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</si>
  <si>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NORDLAND</t>
  </si>
  <si>
    <t>OPPLAND</t>
  </si>
  <si>
    <t>OSLO</t>
  </si>
  <si>
    <t>ROGALAND</t>
  </si>
  <si>
    <t>SOGN OG FJORDANE</t>
  </si>
  <si>
    <t>SPITSBERGEN</t>
  </si>
  <si>
    <t>TELEMARK</t>
  </si>
  <si>
    <t>TROMS</t>
  </si>
  <si>
    <t>VEST AGDER</t>
  </si>
  <si>
    <t>Public Covered Bonds Outstanding:</t>
  </si>
  <si>
    <t>Series 3/2012</t>
  </si>
  <si>
    <t>10 Largest Loans</t>
  </si>
  <si>
    <t>11 / 2019</t>
  </si>
  <si>
    <t>Nordea Eiendomskreditt</t>
  </si>
  <si>
    <t>Sparebanken Vest Boligkreditt</t>
  </si>
  <si>
    <t>Skandinaviska Enskilda Bank</t>
  </si>
  <si>
    <t>KFW Bankengruppe</t>
  </si>
  <si>
    <t>OP Mortgage Bank</t>
  </si>
  <si>
    <t>Stadshypotek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</si>
  <si>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</si>
  <si>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</si>
  <si>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</si>
  <si>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</si>
  <si>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</si>
  <si>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</si>
  <si>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</si>
  <si>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</si>
  <si>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</si>
  <si>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</si>
  <si>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</si>
  <si>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</si>
  <si>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</si>
  <si>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</si>
  <si>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</si>
  <si>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</si>
  <si>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</si>
  <si>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</si>
  <si>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</si>
  <si>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</si>
  <si>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</si>
  <si>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</si>
  <si>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</si>
  <si>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</si>
  <si>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</si>
  <si>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</si>
  <si>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</si>
  <si>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</si>
  <si>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</si>
  <si>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</si>
  <si>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</si>
  <si>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</si>
  <si>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</si>
  <si>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</si>
  <si>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</si>
  <si>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</si>
  <si>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</si>
  <si>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</si>
  <si>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</si>
  <si>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</si>
  <si>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</si>
  <si>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 xml:space="preserve">   Sub Sovereign &amp; Agency</t>
  </si>
  <si>
    <t>Currency Amt</t>
  </si>
  <si>
    <t>NOK amount</t>
  </si>
  <si>
    <t>NOK/EUR</t>
  </si>
  <si>
    <t>Swap rate FX</t>
  </si>
  <si>
    <t>06 / 2020</t>
  </si>
  <si>
    <t>NO0010670508</t>
  </si>
  <si>
    <t>Issued</t>
  </si>
  <si>
    <t>08 / 2011</t>
  </si>
  <si>
    <t>02 / 2011</t>
  </si>
  <si>
    <t>05 / 2012</t>
  </si>
  <si>
    <t>01 / 2013</t>
  </si>
  <si>
    <t>10 / 2011</t>
  </si>
  <si>
    <t>07 / 2011</t>
  </si>
  <si>
    <t>0 &lt; month arrears &lt;= 1 *</t>
  </si>
  <si>
    <t>[Other]</t>
  </si>
  <si>
    <t>x &gt; 360</t>
  </si>
  <si>
    <t>06 / 2013</t>
  </si>
  <si>
    <t>1.50% Fixed Rate</t>
  </si>
  <si>
    <t>XS0942804351</t>
  </si>
  <si>
    <t>Current</t>
  </si>
  <si>
    <t>Series 6/2013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</si>
  <si>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</si>
  <si>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</si>
  <si>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</si>
  <si>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</si>
  <si>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</si>
  <si>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</si>
  <si>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</si>
  <si>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</si>
  <si>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</si>
  <si>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</si>
  <si>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</si>
  <si>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</si>
  <si>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Series 1/2014</t>
  </si>
  <si>
    <t>Series 7/2011</t>
  </si>
  <si>
    <t>Series 4/2011</t>
  </si>
  <si>
    <t xml:space="preserve">12 / 2020 </t>
  </si>
  <si>
    <t>12 / 2014</t>
  </si>
  <si>
    <t>1.90% Fixed Rate</t>
  </si>
  <si>
    <t>NO0010725021</t>
  </si>
  <si>
    <t>XS0988357090</t>
  </si>
  <si>
    <t>XS0987101242</t>
  </si>
  <si>
    <t>as well as nominal amounts rather than book (market) values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</si>
  <si>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</si>
  <si>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</si>
  <si>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</si>
  <si>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</si>
  <si>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</si>
  <si>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</si>
  <si>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</si>
  <si>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Series 3/2015</t>
  </si>
  <si>
    <t>09 / 2015</t>
  </si>
  <si>
    <t>09 / 2022</t>
  </si>
  <si>
    <t>XS1285867419</t>
  </si>
  <si>
    <t>Møre Boligkreditt AS</t>
  </si>
  <si>
    <t>XS1285892870</t>
  </si>
  <si>
    <t>Eika Boligkreditt AS</t>
  </si>
  <si>
    <t>Series 3 / 2016</t>
  </si>
  <si>
    <t>03 / 2016</t>
  </si>
  <si>
    <t>09 / 2021</t>
  </si>
  <si>
    <t>0.375% Fixed rate</t>
  </si>
  <si>
    <t>0.75% Fixed rate</t>
  </si>
  <si>
    <t>1.50% Fixed rate</t>
  </si>
  <si>
    <t>3.375% Fixed rate</t>
  </si>
  <si>
    <t>4% Fixed rate</t>
  </si>
  <si>
    <t>XS1377237869</t>
  </si>
  <si>
    <t>Series 6 / 2016</t>
  </si>
  <si>
    <t>01 / 2026</t>
  </si>
  <si>
    <t>0.72% Fixed rate</t>
  </si>
  <si>
    <t>XS1394910688</t>
  </si>
  <si>
    <t>XS1373992616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</si>
  <si>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</si>
  <si>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</si>
  <si>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</si>
  <si>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</si>
  <si>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</si>
  <si>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</si>
  <si>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</si>
  <si>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</si>
  <si>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</si>
  <si>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</si>
  <si>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</si>
  <si>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</si>
  <si>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</si>
  <si>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</si>
  <si>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</si>
  <si>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</si>
  <si>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</si>
  <si>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</si>
  <si>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Swedish Covered Bond Corporation</t>
  </si>
  <si>
    <t>XS1396253236</t>
  </si>
  <si>
    <t>XS0881369770</t>
  </si>
  <si>
    <t>XS1044766191</t>
  </si>
  <si>
    <t>XS1397054245</t>
  </si>
  <si>
    <t>NO0010759632</t>
  </si>
  <si>
    <t>XS0894500981</t>
  </si>
  <si>
    <t>XS1117542412</t>
  </si>
  <si>
    <t>XS1314150878</t>
  </si>
  <si>
    <t>XS1362319284</t>
  </si>
  <si>
    <t>XS1324397964</t>
  </si>
  <si>
    <t>XS1368543135</t>
  </si>
  <si>
    <t>Series 7 / 2016</t>
  </si>
  <si>
    <t>08 / 2016</t>
  </si>
  <si>
    <t>08 / 2026</t>
  </si>
  <si>
    <t>XS1482554075</t>
  </si>
  <si>
    <t>NO0010771082</t>
  </si>
  <si>
    <t>XS0896159257</t>
  </si>
  <si>
    <t>NO0010732258</t>
  </si>
  <si>
    <t>NO0010774474</t>
  </si>
  <si>
    <t>AAA / -- / AAA</t>
  </si>
  <si>
    <t>-- / Aaa / AAA</t>
  </si>
  <si>
    <t>- / Aaa / --</t>
  </si>
  <si>
    <t>Series 2 / 2017</t>
  </si>
  <si>
    <t>01 / 2017</t>
  </si>
  <si>
    <t>01 / 2022</t>
  </si>
  <si>
    <t>0.05% Fixed rate</t>
  </si>
  <si>
    <t>XS1555317897</t>
  </si>
  <si>
    <t>Series 1 / 2017</t>
  </si>
  <si>
    <t>01 / 2027</t>
  </si>
  <si>
    <t>XS1551914143</t>
  </si>
  <si>
    <t>3m Euribor +100 bps</t>
  </si>
  <si>
    <t>12 / 2016</t>
  </si>
  <si>
    <t>11 / 2026</t>
  </si>
  <si>
    <t>2.10% Fixed Rate</t>
  </si>
  <si>
    <t>NO0010778764</t>
  </si>
  <si>
    <t>Series 8/2016</t>
  </si>
  <si>
    <t>XS1548410080</t>
  </si>
  <si>
    <t>NO0010762685</t>
  </si>
  <si>
    <t xml:space="preserve">   Government debt</t>
  </si>
  <si>
    <t>Series 3 / 2017</t>
  </si>
  <si>
    <t>06 / 2024</t>
  </si>
  <si>
    <t>XS1637099026</t>
  </si>
  <si>
    <t>NO0010795768</t>
  </si>
  <si>
    <t>NO0010793573</t>
  </si>
  <si>
    <t>XS1554271590</t>
  </si>
  <si>
    <t>XS1622285283</t>
  </si>
  <si>
    <t>NO0010798044</t>
  </si>
  <si>
    <t>Series 4/2017</t>
  </si>
  <si>
    <t>06 / 2023</t>
  </si>
  <si>
    <t>Aaa</t>
  </si>
  <si>
    <t>3m NIBOR + 39bps</t>
  </si>
  <si>
    <t>NO0010809353</t>
  </si>
  <si>
    <t>City of Gothenburg</t>
  </si>
  <si>
    <t>Nordea Bank Finland PLC</t>
  </si>
  <si>
    <t>XS1356971769</t>
  </si>
  <si>
    <t>XS1287931601</t>
  </si>
  <si>
    <t>NO0010802960</t>
  </si>
  <si>
    <t>NO0010745342</t>
  </si>
  <si>
    <t>NO0010786999</t>
  </si>
  <si>
    <t>Overcollateralisation</t>
  </si>
  <si>
    <t>Property construction year</t>
  </si>
  <si>
    <t>GBP</t>
  </si>
  <si>
    <t>11 / 2017</t>
  </si>
  <si>
    <t>11 / 2022</t>
  </si>
  <si>
    <t>From the 3rd quarter 2017 the covered bonds are rated by Moodys only</t>
  </si>
  <si>
    <t>3m £ LIBOR + 27 bps</t>
  </si>
  <si>
    <t>XS1760129608</t>
  </si>
  <si>
    <t>0.5% Fixed rate</t>
  </si>
  <si>
    <t>01 / 2018</t>
  </si>
  <si>
    <t>01 / 2025</t>
  </si>
  <si>
    <t>Series 5/2017</t>
  </si>
  <si>
    <r>
      <t xml:space="preserve">Series 1/2018 </t>
    </r>
    <r>
      <rPr>
        <sz val="9"/>
        <color rgb="FF92D050"/>
        <rFont val="Arial"/>
        <family val="2"/>
      </rPr>
      <t>(green)</t>
    </r>
  </si>
  <si>
    <t>European Investment Bank</t>
  </si>
  <si>
    <t>Federal State of North Rhine-Westphalia</t>
  </si>
  <si>
    <t>Gjensidige Bank  Boligkreditt AS</t>
  </si>
  <si>
    <t>SSA</t>
  </si>
  <si>
    <t>XS1719108463</t>
  </si>
  <si>
    <t>NO0010770852</t>
  </si>
  <si>
    <t>NO0010790603</t>
  </si>
  <si>
    <t>Cover Pool (mortgages, liquidity portfolio and derivatives hedging debt)</t>
  </si>
  <si>
    <t>TRØNDELAG</t>
  </si>
  <si>
    <t>Sparebanken Sør Boligkreditt AS</t>
  </si>
  <si>
    <t>Skandiabanken Boligkreditt AS</t>
  </si>
  <si>
    <t>Swedbank Hypotek AB</t>
  </si>
  <si>
    <t>Landshypotek</t>
  </si>
  <si>
    <t>DE000NRW0KS7</t>
  </si>
  <si>
    <t>NO0010819543</t>
  </si>
  <si>
    <t>NO0010819717</t>
  </si>
  <si>
    <t>XS1756428469</t>
  </si>
  <si>
    <t>XS1778322351</t>
  </si>
  <si>
    <t>XS1784067529</t>
  </si>
  <si>
    <t>XS1799048704</t>
  </si>
  <si>
    <t>XS1799536922</t>
  </si>
  <si>
    <t>Deposit</t>
  </si>
  <si>
    <t>A- / A1 / -</t>
  </si>
  <si>
    <t>A / A1 / -</t>
  </si>
  <si>
    <t>04 / 2018</t>
  </si>
  <si>
    <t>12 / 2023</t>
  </si>
  <si>
    <t>XS1808327693</t>
  </si>
  <si>
    <t>Series 2/2018</t>
  </si>
  <si>
    <t>Series 3/2018</t>
  </si>
  <si>
    <t>Series 1/2011</t>
  </si>
  <si>
    <t>Series 6/2011</t>
  </si>
  <si>
    <t>Series 4/2013</t>
  </si>
  <si>
    <t>XS1839386908</t>
  </si>
  <si>
    <t>Percentage substitute assets of cover pool</t>
  </si>
  <si>
    <t>NO0010794308</t>
  </si>
  <si>
    <t>Covered Bonds outstanding</t>
  </si>
  <si>
    <t>Number of loans</t>
  </si>
  <si>
    <t>Green loans backing green covered bonds</t>
  </si>
  <si>
    <t>XS1137512742</t>
  </si>
  <si>
    <t>01 / 2015</t>
  </si>
  <si>
    <t>2.45% Fixed Rate</t>
  </si>
  <si>
    <t>Series 4/2018</t>
  </si>
  <si>
    <t>10 / 2018</t>
  </si>
  <si>
    <t>10 / 2024</t>
  </si>
  <si>
    <t>Liquid assets (substitute assets, excl. public sector and cash &lt; 100 days)</t>
  </si>
  <si>
    <t>12 / 2038</t>
  </si>
  <si>
    <t>12 / 2018</t>
  </si>
  <si>
    <t>XS1922110009</t>
  </si>
  <si>
    <t>VESTFOLD</t>
  </si>
  <si>
    <t>ØSTFOLD</t>
  </si>
  <si>
    <t>DANSKE BANK A/S</t>
  </si>
  <si>
    <t>XS1555330999</t>
  </si>
  <si>
    <t>NORDEA MORTGAGE BANK PLC</t>
  </si>
  <si>
    <t>NO0010835390</t>
  </si>
  <si>
    <t>Series 1/2019</t>
  </si>
  <si>
    <t>01 / 2019</t>
  </si>
  <si>
    <t>01 / 2029</t>
  </si>
  <si>
    <t>1% Fixed rate</t>
  </si>
  <si>
    <t>1.49% Fixed rate</t>
  </si>
  <si>
    <t>XS1943561883</t>
  </si>
  <si>
    <t>CITY OF STOCKHOLM</t>
  </si>
  <si>
    <t>NO0010826233</t>
  </si>
  <si>
    <t>NO0010723471</t>
  </si>
  <si>
    <t>NO0010821051</t>
  </si>
  <si>
    <t>NO0010835473</t>
  </si>
  <si>
    <t>NO0010843626</t>
  </si>
  <si>
    <t>NO0010703531</t>
  </si>
  <si>
    <t>XS1948598997</t>
  </si>
  <si>
    <t>NO0010847114</t>
  </si>
  <si>
    <t>AA- / Aa3 / A+</t>
  </si>
  <si>
    <t>Series 2/2019</t>
  </si>
  <si>
    <t>05 / 2019</t>
  </si>
  <si>
    <t>05 / 2026</t>
  </si>
  <si>
    <t>XS1995620967</t>
  </si>
  <si>
    <t>NO0010840697</t>
  </si>
  <si>
    <t>XS1308759718</t>
  </si>
  <si>
    <t>NO0010775190</t>
  </si>
  <si>
    <t>NO0010853096</t>
  </si>
  <si>
    <t>XS1626109968</t>
  </si>
  <si>
    <t>XS1324085569</t>
  </si>
  <si>
    <t>XS1565074744</t>
  </si>
  <si>
    <t>XS1951084638</t>
  </si>
  <si>
    <t>XS2002504194</t>
  </si>
  <si>
    <t>XS1300812077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</si>
  <si>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</si>
  <si>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</si>
  <si>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</si>
  <si>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</si>
  <si>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</si>
  <si>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5 / 2024</t>
  </si>
  <si>
    <t>3m NIBOR + 24bps</t>
  </si>
  <si>
    <t>NO0010860745</t>
  </si>
  <si>
    <t>Series 4/2019</t>
  </si>
  <si>
    <t>10/ 2019</t>
  </si>
  <si>
    <t>10 / 2029</t>
  </si>
  <si>
    <t>NO0010866791</t>
  </si>
  <si>
    <t>Series 5/2019</t>
  </si>
  <si>
    <t>0.125% Fixed</t>
  </si>
  <si>
    <t>XS2076139166</t>
  </si>
  <si>
    <t>11 / 2029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</si>
  <si>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</si>
  <si>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</si>
  <si>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</si>
  <si>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</si>
  <si>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</si>
  <si>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</si>
  <si>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</si>
  <si>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</si>
  <si>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NO0010861081</t>
  </si>
  <si>
    <t>NO0010743305</t>
  </si>
  <si>
    <t>XS2046690827</t>
  </si>
  <si>
    <t>Norsk Stat</t>
  </si>
  <si>
    <t>Rentenbank</t>
  </si>
  <si>
    <t>NO0010832637</t>
  </si>
  <si>
    <t>NO0010805179</t>
  </si>
  <si>
    <t>Sovereign</t>
  </si>
  <si>
    <t>AAA / Aa1 / AA</t>
  </si>
  <si>
    <t>Danske Bank</t>
  </si>
  <si>
    <t>** Any differences in this table and the financial statements is due to the quarter-end FX rates used for non-NOK amounts in this table,</t>
  </si>
  <si>
    <t>4th Quarter 2019</t>
  </si>
  <si>
    <t>Date of Report: 31/12/19</t>
  </si>
  <si>
    <t>Private residential mortgage</t>
  </si>
  <si>
    <t>Covered Bond Programme - Cover Pool Report 31. December 2019</t>
  </si>
  <si>
    <t>XS1371439842</t>
  </si>
  <si>
    <t>NO0010866064</t>
  </si>
  <si>
    <t>NO0010847106</t>
  </si>
  <si>
    <t>XS0213329096</t>
  </si>
  <si>
    <t>XS2069304033</t>
  </si>
  <si>
    <t>SWEDSESS</t>
  </si>
  <si>
    <t>NO0010864960</t>
  </si>
  <si>
    <t>DnB Boligkreditt AS</t>
  </si>
  <si>
    <t>SR-Bank NOK</t>
  </si>
  <si>
    <t>SR-Bank EUR</t>
  </si>
  <si>
    <t>SR-Bank USD</t>
  </si>
  <si>
    <t>SMN NOK</t>
  </si>
  <si>
    <t>SEB NOK</t>
  </si>
  <si>
    <t>Reverse Repo</t>
  </si>
  <si>
    <t xml:space="preserve">   Reverse  Repo</t>
  </si>
  <si>
    <t>NO0010834450</t>
  </si>
  <si>
    <t>Series 1/2020</t>
  </si>
  <si>
    <t>02/ 2020</t>
  </si>
  <si>
    <t>02/ 2025</t>
  </si>
  <si>
    <t>3m NIBOR + 25bps</t>
  </si>
  <si>
    <t>NO0010875164</t>
  </si>
  <si>
    <t>XS1716371049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</si>
</sst>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sz val="9"/>
      <color rgb="FF00B050"/>
      <name val="Arial"/>
      <family val="2"/>
    </font>
    <font>
      <sz val="9"/>
      <color rgb="FF92D050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i/>
      <sz val="9"/>
      <color theme="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6" fillId="0" borderId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3" fontId="20" fillId="0" borderId="0" applyFont="0" applyFill="0" applyBorder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0" applyFill="0" applyBorder="0">
      <alignment horizontal="left" vertical="top"/>
    </xf>
    <xf numFmtId="0" fontId="58" fillId="0" borderId="0">
      <alignment horizontal="center" wrapText="1"/>
    </xf>
    <xf numFmtId="181" fontId="57" fillId="0" borderId="0" applyFill="0" applyBorder="0">
      <alignment horizontal="right" vertical="top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39" borderId="0" applyNumberFormat="0" applyBorder="0" applyAlignment="0" applyProtection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40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5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57" borderId="0" applyNumberFormat="0" applyBorder="0" applyAlignment="0" applyProtection="0"/>
    <xf numFmtId="0" fontId="47" fillId="0" borderId="30" applyNumberFormat="0" applyFill="0" applyAlignment="0" applyProtection="0"/>
    <xf numFmtId="0" fontId="48" fillId="0" borderId="31" applyNumberFormat="0" applyFill="0" applyAlignment="0" applyProtection="0"/>
    <xf numFmtId="0" fontId="49" fillId="0" borderId="32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0" fontId="52" fillId="54" borderId="35" applyNumberFormat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9" fillId="0" borderId="0"/>
    <xf numFmtId="0" fontId="1" fillId="0" borderId="0"/>
    <xf numFmtId="0" fontId="19" fillId="0" borderId="0"/>
    <xf numFmtId="40" fontId="59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60" fillId="0" borderId="0"/>
    <xf numFmtId="41" fontId="57" fillId="0" borderId="0" applyFill="0" applyBorder="0" applyAlignment="0" applyProtection="0">
      <alignment horizontal="right" vertical="top"/>
    </xf>
    <xf numFmtId="182" fontId="54" fillId="0" borderId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41" borderId="0" applyNumberFormat="0" applyBorder="0" applyAlignment="0" applyProtection="0"/>
    <xf numFmtId="0" fontId="37" fillId="56" borderId="0" applyNumberFormat="0" applyBorder="0" applyAlignment="0" applyProtection="0"/>
    <xf numFmtId="0" fontId="37" fillId="40" borderId="0" applyNumberFormat="0" applyBorder="0" applyAlignment="0" applyProtection="0"/>
    <xf numFmtId="0" fontId="37" fillId="57" borderId="0" applyNumberFormat="0" applyBorder="0" applyAlignment="0" applyProtection="0"/>
    <xf numFmtId="0" fontId="37" fillId="37" borderId="0" applyNumberFormat="0" applyBorder="0" applyAlignment="0" applyProtection="0"/>
    <xf numFmtId="0" fontId="37" fillId="40" borderId="0" applyNumberFormat="0" applyBorder="0" applyAlignment="0" applyProtection="0"/>
    <xf numFmtId="0" fontId="37" fillId="56" borderId="0" applyNumberFormat="0" applyBorder="0" applyAlignment="0" applyProtection="0"/>
    <xf numFmtId="0" fontId="38" fillId="40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37" borderId="0" applyNumberFormat="0" applyBorder="0" applyAlignment="0" applyProtection="0"/>
    <xf numFmtId="0" fontId="38" fillId="40" borderId="0" applyNumberFormat="0" applyBorder="0" applyAlignment="0" applyProtection="0"/>
    <xf numFmtId="0" fontId="38" fillId="43" borderId="0" applyNumberFormat="0" applyBorder="0" applyAlignment="0" applyProtection="0"/>
    <xf numFmtId="0" fontId="38" fillId="58" borderId="0" applyNumberFormat="0" applyBorder="0" applyAlignment="0" applyProtection="0"/>
    <xf numFmtId="0" fontId="38" fillId="53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51" borderId="0" applyNumberFormat="0" applyBorder="0" applyAlignment="0" applyProtection="0"/>
    <xf numFmtId="0" fontId="40" fillId="39" borderId="0" applyNumberFormat="0" applyBorder="0" applyAlignment="0" applyProtection="0"/>
    <xf numFmtId="0" fontId="61" fillId="60" borderId="28" applyNumberFormat="0" applyAlignment="0" applyProtection="0"/>
    <xf numFmtId="184" fontId="62" fillId="0" borderId="0">
      <alignment horizontal="right" vertical="top"/>
    </xf>
    <xf numFmtId="185" fontId="57" fillId="0" borderId="0">
      <alignment horizontal="right" vertical="top"/>
    </xf>
    <xf numFmtId="185" fontId="62" fillId="0" borderId="0">
      <alignment horizontal="right" vertical="top"/>
    </xf>
    <xf numFmtId="183" fontId="57" fillId="0" borderId="0" applyFill="0" applyBorder="0">
      <alignment horizontal="right" vertical="top"/>
    </xf>
    <xf numFmtId="186" fontId="57" fillId="0" borderId="0" applyFill="0" applyBorder="0">
      <alignment horizontal="right" vertical="top"/>
    </xf>
    <xf numFmtId="187" fontId="57" fillId="0" borderId="0" applyFill="0" applyBorder="0">
      <alignment horizontal="right" vertical="top"/>
    </xf>
    <xf numFmtId="182" fontId="63" fillId="0" borderId="0" applyFill="0" applyBorder="0">
      <alignment vertical="top"/>
    </xf>
    <xf numFmtId="182" fontId="56" fillId="0" borderId="0" applyFill="0" applyBorder="0" applyProtection="0">
      <alignment vertical="top"/>
    </xf>
    <xf numFmtId="182" fontId="64" fillId="0" borderId="0">
      <alignment vertical="top"/>
    </xf>
    <xf numFmtId="0" fontId="42" fillId="40" borderId="0" applyNumberFormat="0" applyBorder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7" fillId="0" borderId="39" applyNumberFormat="0" applyFill="0" applyAlignment="0" applyProtection="0"/>
    <xf numFmtId="0" fontId="67" fillId="0" borderId="0" applyNumberFormat="0" applyFill="0" applyBorder="0" applyAlignment="0" applyProtection="0"/>
    <xf numFmtId="0" fontId="43" fillId="57" borderId="28" applyNumberFormat="0" applyAlignment="0" applyProtection="0"/>
    <xf numFmtId="0" fontId="53" fillId="0" borderId="40" applyNumberFormat="0" applyFill="0" applyAlignment="0" applyProtection="0"/>
    <xf numFmtId="0" fontId="68" fillId="57" borderId="0" applyNumberFormat="0" applyBorder="0" applyAlignment="0" applyProtection="0"/>
    <xf numFmtId="0" fontId="60" fillId="0" borderId="0"/>
    <xf numFmtId="0" fontId="55" fillId="0" borderId="0" applyNumberFormat="0" applyFill="0" applyBorder="0" applyAlignment="0" applyProtection="0"/>
    <xf numFmtId="0" fontId="69" fillId="0" borderId="0"/>
    <xf numFmtId="0" fontId="60" fillId="0" borderId="0"/>
    <xf numFmtId="0" fontId="70" fillId="56" borderId="34" applyNumberFormat="0" applyFont="0" applyAlignment="0" applyProtection="0"/>
    <xf numFmtId="0" fontId="52" fillId="60" borderId="35" applyNumberFormat="0" applyAlignment="0" applyProtection="0"/>
    <xf numFmtId="9" fontId="60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41" applyNumberFormat="0" applyFill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0" fillId="0" borderId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70" fillId="0" borderId="0"/>
    <xf numFmtId="0" fontId="20" fillId="0" borderId="0"/>
    <xf numFmtId="0" fontId="20" fillId="0" borderId="0"/>
    <xf numFmtId="0" fontId="72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61" borderId="42" applyNumberFormat="0" applyProtection="0">
      <alignment horizontal="left" vertical="center" indent="1"/>
    </xf>
    <xf numFmtId="4" fontId="72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14" fontId="19" fillId="62" borderId="27">
      <alignment horizontal="center" vertical="center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43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2" fillId="38" borderId="0" applyNumberFormat="0" applyBorder="0" applyAlignment="0" applyProtection="0"/>
    <xf numFmtId="0" fontId="43" fillId="41" borderId="28" applyNumberFormat="0" applyAlignment="0" applyProtection="0"/>
    <xf numFmtId="0" fontId="44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5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1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54" borderId="35" applyNumberFormat="0" applyAlignment="0" applyProtection="0"/>
    <xf numFmtId="0" fontId="20" fillId="0" borderId="12"/>
    <xf numFmtId="0" fontId="43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9" fillId="54" borderId="28" applyNumberFormat="0" applyAlignment="0" applyProtection="0"/>
    <xf numFmtId="0" fontId="70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1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1" fillId="0" borderId="41" applyNumberFormat="0" applyFill="0" applyAlignment="0" applyProtection="0"/>
    <xf numFmtId="0" fontId="20" fillId="0" borderId="12"/>
    <xf numFmtId="0" fontId="20" fillId="0" borderId="10"/>
    <xf numFmtId="4" fontId="72" fillId="61" borderId="42" applyNumberFormat="0" applyProtection="0">
      <alignment horizontal="left" vertical="center" indent="1"/>
    </xf>
    <xf numFmtId="0" fontId="20" fillId="0" borderId="10"/>
    <xf numFmtId="4" fontId="72" fillId="61" borderId="42" applyNumberFormat="0" applyProtection="0">
      <alignment horizontal="left" vertical="center" indent="1"/>
    </xf>
    <xf numFmtId="0" fontId="52" fillId="54" borderId="35" applyNumberFormat="0" applyAlignment="0" applyProtection="0"/>
    <xf numFmtId="0" fontId="51" fillId="0" borderId="36" applyNumberFormat="0" applyFill="0" applyAlignment="0" applyProtection="0"/>
    <xf numFmtId="0" fontId="43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54" borderId="28" applyNumberFormat="0" applyAlignment="0" applyProtection="0"/>
    <xf numFmtId="0" fontId="43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7" fillId="0" borderId="0" applyFill="0" applyBorder="0" applyAlignment="0" applyProtection="0">
      <alignment horizontal="right" vertical="top"/>
    </xf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3" fontId="0" fillId="0" borderId="0" xfId="42" applyNumberFormat="1" applyFont="1"/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7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0" fontId="22" fillId="33" borderId="16" xfId="0" applyFont="1" applyFill="1" applyBorder="1"/>
    <xf numFmtId="0" fontId="22" fillId="33" borderId="17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6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9" fontId="22" fillId="33" borderId="10" xfId="0" applyNumberFormat="1" applyFont="1" applyFill="1" applyBorder="1" applyAlignment="1">
      <alignment horizontal="center"/>
    </xf>
    <xf numFmtId="167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9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9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9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7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9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9" fontId="22" fillId="33" borderId="16" xfId="0" applyNumberFormat="1" applyFont="1" applyFill="1" applyBorder="1" applyAlignment="1">
      <alignment horizontal="center"/>
    </xf>
    <xf numFmtId="167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9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7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9" fontId="22" fillId="33" borderId="22" xfId="0" applyNumberFormat="1" applyFont="1" applyFill="1" applyBorder="1" applyAlignment="1">
      <alignment horizontal="center"/>
    </xf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67" fontId="22" fillId="33" borderId="22" xfId="44" applyNumberFormat="1" applyFont="1" applyFill="1" applyBorder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18" fillId="0" borderId="0" xfId="0" applyFont="1" applyFill="1" applyBorder="1"/>
    <xf numFmtId="169" fontId="18" fillId="0" borderId="0" xfId="0" applyNumberFormat="1" applyFont="1" applyFill="1" applyBorder="1" applyAlignment="1">
      <alignment horizontal="center"/>
    </xf>
    <xf numFmtId="170" fontId="18" fillId="0" borderId="0" xfId="44" applyNumberFormat="1" applyFont="1" applyFill="1" applyBorder="1"/>
    <xf numFmtId="10" fontId="18" fillId="0" borderId="0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67" fontId="22" fillId="33" borderId="14" xfId="44" applyNumberFormat="1" applyFont="1" applyFill="1" applyBorder="1" applyAlignment="1">
      <alignment horizontal="center"/>
    </xf>
    <xf numFmtId="167" fontId="22" fillId="0" borderId="14" xfId="42" applyNumberFormat="1" applyFont="1" applyBorder="1" applyAlignment="1">
      <alignment horizontal="center"/>
    </xf>
    <xf numFmtId="169" fontId="18" fillId="33" borderId="21" xfId="0" applyNumberFormat="1" applyFont="1" applyFill="1" applyBorder="1" applyAlignment="1">
      <alignment horizontal="center"/>
    </xf>
    <xf numFmtId="9" fontId="18" fillId="33" borderId="21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9" fontId="22" fillId="0" borderId="13" xfId="0" applyNumberFormat="1" applyFont="1" applyBorder="1" applyAlignment="1">
      <alignment horizontal="center"/>
    </xf>
    <xf numFmtId="169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0" fontId="22" fillId="33" borderId="11" xfId="43" applyNumberFormat="1" applyFont="1" applyFill="1" applyBorder="1" applyAlignment="1">
      <alignment horizontal="center"/>
    </xf>
    <xf numFmtId="171" fontId="22" fillId="0" borderId="16" xfId="42" applyNumberFormat="1" applyFont="1" applyBorder="1" applyAlignment="1"/>
    <xf numFmtId="169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70" fontId="18" fillId="33" borderId="0" xfId="44" applyNumberFormat="1" applyFont="1" applyFill="1" applyBorder="1" applyAlignment="1">
      <alignment horizontal="center"/>
    </xf>
    <xf numFmtId="169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5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5" fontId="22" fillId="33" borderId="18" xfId="43" applyNumberFormat="1" applyFont="1" applyFill="1" applyBorder="1" applyAlignment="1">
      <alignment horizontal="center"/>
    </xf>
    <xf numFmtId="175" fontId="18" fillId="33" borderId="18" xfId="43" applyNumberFormat="1" applyFont="1" applyFill="1" applyBorder="1" applyAlignment="1">
      <alignment horizontal="center"/>
    </xf>
    <xf numFmtId="43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9" fontId="22" fillId="33" borderId="0" xfId="0" applyNumberFormat="1" applyFont="1" applyFill="1" applyBorder="1" applyAlignment="1">
      <alignment horizontal="center"/>
    </xf>
    <xf numFmtId="167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 applyFill="1"/>
    <xf numFmtId="0" fontId="31" fillId="0" borderId="0" xfId="0" applyFont="1"/>
    <xf numFmtId="169" fontId="32" fillId="33" borderId="0" xfId="0" applyNumberFormat="1" applyFont="1" applyFill="1" applyBorder="1" applyAlignment="1">
      <alignment horizontal="center"/>
    </xf>
    <xf numFmtId="10" fontId="32" fillId="33" borderId="13" xfId="43" applyNumberFormat="1" applyFont="1" applyFill="1" applyBorder="1" applyAlignment="1">
      <alignment horizontal="center"/>
    </xf>
    <xf numFmtId="167" fontId="32" fillId="33" borderId="0" xfId="44" applyNumberFormat="1" applyFont="1" applyFill="1" applyBorder="1" applyAlignment="1">
      <alignment horizontal="center"/>
    </xf>
    <xf numFmtId="10" fontId="32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32" fillId="33" borderId="21" xfId="0" applyFont="1" applyFill="1" applyBorder="1"/>
    <xf numFmtId="169" fontId="32" fillId="33" borderId="16" xfId="0" applyNumberFormat="1" applyFont="1" applyFill="1" applyBorder="1" applyAlignment="1">
      <alignment horizontal="center"/>
    </xf>
    <xf numFmtId="9" fontId="32" fillId="33" borderId="18" xfId="43" applyNumberFormat="1" applyFont="1" applyFill="1" applyBorder="1" applyAlignment="1">
      <alignment horizontal="center"/>
    </xf>
    <xf numFmtId="167" fontId="32" fillId="33" borderId="18" xfId="44" applyNumberFormat="1" applyFont="1" applyFill="1" applyBorder="1" applyAlignment="1">
      <alignment horizontal="center"/>
    </xf>
    <xf numFmtId="9" fontId="32" fillId="33" borderId="25" xfId="43" applyNumberFormat="1" applyFont="1" applyFill="1" applyBorder="1" applyAlignment="1">
      <alignment horizontal="center"/>
    </xf>
    <xf numFmtId="174" fontId="0" fillId="0" borderId="0" xfId="0" applyNumberFormat="1"/>
    <xf numFmtId="178" fontId="0" fillId="0" borderId="0" xfId="0" applyNumberFormat="1"/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2" fillId="33" borderId="18" xfId="43" applyNumberFormat="1" applyFont="1" applyFill="1" applyBorder="1" applyAlignment="1">
      <alignment horizontal="center"/>
    </xf>
    <xf numFmtId="167" fontId="32" fillId="33" borderId="21" xfId="44" applyNumberFormat="1" applyFont="1" applyFill="1" applyBorder="1" applyAlignment="1">
      <alignment horizontal="center"/>
    </xf>
    <xf numFmtId="10" fontId="32" fillId="33" borderId="21" xfId="43" applyNumberFormat="1" applyFont="1" applyFill="1" applyBorder="1" applyAlignment="1">
      <alignment horizontal="center"/>
    </xf>
    <xf numFmtId="176" fontId="34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3" fontId="20" fillId="0" borderId="0" xfId="46" applyNumberFormat="1" applyFont="1" applyFill="1" applyBorder="1"/>
    <xf numFmtId="10" fontId="35" fillId="0" borderId="0" xfId="0" applyNumberFormat="1" applyFont="1" applyAlignment="1">
      <alignment horizontal="left"/>
    </xf>
    <xf numFmtId="0" fontId="75" fillId="34" borderId="11" xfId="0" applyFont="1" applyFill="1" applyBorder="1" applyAlignment="1">
      <alignment horizontal="center"/>
    </xf>
    <xf numFmtId="0" fontId="75" fillId="34" borderId="21" xfId="0" applyFont="1" applyFill="1" applyBorder="1" applyAlignment="1">
      <alignment horizontal="center"/>
    </xf>
    <xf numFmtId="0" fontId="75" fillId="34" borderId="12" xfId="0" applyFont="1" applyFill="1" applyBorder="1" applyAlignment="1">
      <alignment horizontal="center"/>
    </xf>
    <xf numFmtId="169" fontId="32" fillId="33" borderId="19" xfId="0" applyNumberFormat="1" applyFont="1" applyFill="1" applyBorder="1" applyAlignment="1">
      <alignment horizontal="center"/>
    </xf>
    <xf numFmtId="9" fontId="32" fillId="33" borderId="21" xfId="43" applyNumberFormat="1" applyFont="1" applyFill="1" applyBorder="1" applyAlignment="1">
      <alignment horizontal="center"/>
    </xf>
    <xf numFmtId="9" fontId="32" fillId="33" borderId="23" xfId="43" applyNumberFormat="1" applyFont="1" applyFill="1" applyBorder="1" applyAlignment="1">
      <alignment horizontal="center"/>
    </xf>
    <xf numFmtId="0" fontId="75" fillId="34" borderId="14" xfId="0" applyFont="1" applyFill="1" applyBorder="1" applyAlignment="1">
      <alignment horizontal="left"/>
    </xf>
    <xf numFmtId="0" fontId="26" fillId="0" borderId="43" xfId="0" applyFont="1" applyBorder="1"/>
    <xf numFmtId="0" fontId="26" fillId="0" borderId="44" xfId="0" applyFont="1" applyBorder="1"/>
    <xf numFmtId="0" fontId="0" fillId="0" borderId="43" xfId="0" applyBorder="1"/>
    <xf numFmtId="0" fontId="76" fillId="0" borderId="45" xfId="0" applyFont="1" applyBorder="1"/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8" fillId="0" borderId="0" xfId="0" applyFont="1"/>
    <xf numFmtId="17" fontId="22" fillId="0" borderId="0" xfId="0" quotePrefix="1" applyNumberFormat="1" applyFont="1" applyAlignment="1">
      <alignment horizontal="center"/>
    </xf>
    <xf numFmtId="0" fontId="22" fillId="0" borderId="0" xfId="0" quotePrefix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165" fontId="26" fillId="0" borderId="0" xfId="0" applyNumberFormat="1" applyFont="1"/>
    <xf numFmtId="0" fontId="79" fillId="33" borderId="0" xfId="45" applyFont="1" applyFill="1" applyBorder="1" applyAlignment="1" applyProtection="1"/>
    <xf numFmtId="43" fontId="0" fillId="0" borderId="0" xfId="42" applyNumberFormat="1" applyFont="1"/>
    <xf numFmtId="168" fontId="0" fillId="0" borderId="0" xfId="43" applyNumberFormat="1" applyFont="1"/>
    <xf numFmtId="172" fontId="20" fillId="0" borderId="0" xfId="42" applyNumberFormat="1" applyFont="1" applyFill="1" applyBorder="1"/>
    <xf numFmtId="0" fontId="22" fillId="0" borderId="0" xfId="0" quotePrefix="1" applyFont="1" applyAlignment="1">
      <alignment horizontal="left"/>
    </xf>
    <xf numFmtId="169" fontId="18" fillId="33" borderId="19" xfId="0" applyNumberFormat="1" applyFont="1" applyFill="1" applyBorder="1" applyAlignment="1">
      <alignment horizontal="center"/>
    </xf>
    <xf numFmtId="9" fontId="18" fillId="33" borderId="23" xfId="43" applyNumberFormat="1" applyFont="1" applyFill="1" applyBorder="1" applyAlignment="1">
      <alignment horizontal="center"/>
    </xf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168" fontId="22" fillId="0" borderId="0" xfId="43" applyNumberFormat="1" applyFont="1"/>
    <xf numFmtId="0" fontId="80" fillId="0" borderId="0" xfId="0" applyFont="1"/>
    <xf numFmtId="0" fontId="33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47" applyFont="1" applyFill="1" applyBorder="1" applyAlignment="1" applyProtection="1">
      <alignment vertical="center" wrapText="1"/>
      <protection locked="0"/>
    </xf>
    <xf numFmtId="0" fontId="20" fillId="0" borderId="16" xfId="0" applyFont="1" applyBorder="1"/>
    <xf numFmtId="0" fontId="75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17" fontId="22" fillId="0" borderId="0" xfId="0" quotePrefix="1" applyNumberFormat="1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5"/>
  <sheetViews>
    <sheetView tabSelected="1" zoomScaleNormal="100" workbookViewId="0">
      <selection activeCell="J33" sqref="J33"/>
    </sheetView>
  </sheetViews>
  <sheetFormatPr defaultColWidth="9.140625" defaultRowHeight="12"/>
  <cols>
    <col min="1" max="1" width="1.28515625" style="123" customWidth="1"/>
    <col min="2" max="2" width="18.28515625" style="123" customWidth="1"/>
    <col min="3" max="3" width="12.85546875" style="28" bestFit="1" customWidth="1"/>
    <col min="4" max="4" width="21.5703125" style="123" customWidth="1"/>
    <col min="5" max="5" width="20" style="123" bestFit="1" customWidth="1"/>
    <col min="6" max="6" width="15.7109375" style="123" customWidth="1"/>
    <col min="7" max="7" width="20.5703125" style="123" customWidth="1"/>
    <col min="8" max="8" width="23.42578125" style="125" customWidth="1"/>
    <col min="9" max="10" width="14.7109375" style="123" customWidth="1"/>
    <col min="11" max="11" width="23.7109375" style="221" bestFit="1" customWidth="1"/>
    <col min="12" max="13" width="9.140625" style="123"/>
    <col min="14" max="14" width="18.42578125" style="123" bestFit="1" customWidth="1"/>
    <col min="15" max="15" width="10" style="123" bestFit="1" customWidth="1"/>
    <col min="16" max="16" width="9.140625" style="123"/>
    <col min="17" max="17" width="15.7109375" style="123" bestFit="1" customWidth="1"/>
    <col min="18" max="18" width="12.5703125" style="123" bestFit="1" customWidth="1"/>
    <col min="19" max="16384" width="9.140625" style="123"/>
  </cols>
  <sheetData>
    <row r="3" spans="2:17">
      <c r="B3" s="7"/>
      <c r="C3" s="53"/>
      <c r="D3" s="7"/>
      <c r="E3" s="8"/>
      <c r="F3" s="8"/>
      <c r="G3" s="8"/>
      <c r="H3" s="9"/>
    </row>
    <row r="4" spans="2:17">
      <c r="B4" s="7"/>
      <c r="C4" s="53"/>
      <c r="D4" s="7"/>
      <c r="E4" s="8" t="s">
        <v>0</v>
      </c>
      <c r="F4" s="8"/>
      <c r="G4" s="8" t="s">
        <v>0</v>
      </c>
      <c r="H4" s="9"/>
    </row>
    <row r="5" spans="2:17">
      <c r="B5" s="7"/>
      <c r="C5" s="53"/>
      <c r="D5" s="7"/>
      <c r="E5" s="8"/>
      <c r="F5" s="8"/>
      <c r="G5" s="8"/>
      <c r="H5" s="9"/>
    </row>
    <row r="6" spans="2:17" ht="20.25" customHeight="1">
      <c r="B6" s="262"/>
      <c r="C6" s="262"/>
      <c r="D6" s="262"/>
      <c r="E6" s="262"/>
      <c r="F6" s="262"/>
      <c r="G6" s="262"/>
      <c r="H6" s="262"/>
      <c r="I6" s="262"/>
    </row>
    <row r="7" spans="2:17">
      <c r="B7" s="262" t="s">
        <v>466</v>
      </c>
      <c r="C7" s="262"/>
      <c r="D7" s="262"/>
      <c r="E7" s="262"/>
      <c r="F7" s="262"/>
      <c r="G7" s="262"/>
      <c r="H7" s="262"/>
      <c r="I7" s="262"/>
    </row>
    <row r="8" spans="2:17" ht="12.75" thickBot="1">
      <c r="B8" s="263" t="s">
        <v>130</v>
      </c>
      <c r="C8" s="263"/>
      <c r="D8" s="263"/>
      <c r="E8" s="263"/>
      <c r="F8" s="263"/>
      <c r="G8" s="263"/>
      <c r="H8" s="263"/>
      <c r="I8" s="263"/>
    </row>
    <row r="9" spans="2:17" ht="12.75" customHeight="1">
      <c r="B9" s="10"/>
      <c r="C9" s="142"/>
      <c r="D9" s="10"/>
      <c r="E9" s="10"/>
      <c r="F9" s="10"/>
      <c r="G9" s="10"/>
      <c r="H9" s="10"/>
      <c r="I9" s="10"/>
      <c r="J9" s="10"/>
    </row>
    <row r="10" spans="2:17">
      <c r="B10" s="11" t="s">
        <v>46</v>
      </c>
      <c r="C10" s="12" t="s">
        <v>213</v>
      </c>
      <c r="D10" s="12" t="s">
        <v>188</v>
      </c>
      <c r="E10" s="13" t="s">
        <v>47</v>
      </c>
      <c r="F10" s="12" t="s">
        <v>48</v>
      </c>
      <c r="G10" s="12" t="s">
        <v>49</v>
      </c>
      <c r="H10" s="12" t="s">
        <v>50</v>
      </c>
      <c r="I10" s="12" t="s">
        <v>51</v>
      </c>
      <c r="J10" s="12" t="s">
        <v>185</v>
      </c>
    </row>
    <row r="11" spans="2:17">
      <c r="B11" s="222" t="s">
        <v>60</v>
      </c>
    </row>
    <row r="12" spans="2:17">
      <c r="B12" s="228" t="s">
        <v>440</v>
      </c>
      <c r="C12" s="161">
        <v>1000</v>
      </c>
      <c r="D12" s="135" t="s">
        <v>133</v>
      </c>
      <c r="E12" s="36" t="s">
        <v>443</v>
      </c>
      <c r="F12" s="23" t="s">
        <v>321</v>
      </c>
      <c r="G12" s="197" t="s">
        <v>441</v>
      </c>
      <c r="H12" s="23" t="s">
        <v>2</v>
      </c>
      <c r="I12" s="24" t="s">
        <v>442</v>
      </c>
      <c r="J12" s="204">
        <v>10.199999999999999</v>
      </c>
      <c r="O12" s="234"/>
      <c r="Q12" s="234"/>
    </row>
    <row r="13" spans="2:17">
      <c r="B13" s="228" t="s">
        <v>414</v>
      </c>
      <c r="C13" s="161">
        <v>1000</v>
      </c>
      <c r="D13" s="135" t="s">
        <v>415</v>
      </c>
      <c r="E13" s="36" t="s">
        <v>416</v>
      </c>
      <c r="F13" s="23" t="s">
        <v>321</v>
      </c>
      <c r="G13" s="197" t="s">
        <v>441</v>
      </c>
      <c r="H13" s="23" t="s">
        <v>2</v>
      </c>
      <c r="I13" s="24" t="s">
        <v>417</v>
      </c>
      <c r="J13" s="204">
        <v>9.75</v>
      </c>
      <c r="O13" s="234"/>
      <c r="Q13" s="234"/>
    </row>
    <row r="14" spans="2:17">
      <c r="B14" s="228" t="s">
        <v>398</v>
      </c>
      <c r="C14" s="161">
        <v>1250</v>
      </c>
      <c r="D14" s="135" t="s">
        <v>399</v>
      </c>
      <c r="E14" s="36" t="s">
        <v>400</v>
      </c>
      <c r="F14" s="23" t="s">
        <v>321</v>
      </c>
      <c r="G14" s="23" t="s">
        <v>401</v>
      </c>
      <c r="H14" s="23" t="s">
        <v>2</v>
      </c>
      <c r="I14" s="24" t="s">
        <v>403</v>
      </c>
      <c r="J14" s="204">
        <v>9.7799999999999994</v>
      </c>
      <c r="O14" s="234"/>
      <c r="Q14" s="234"/>
    </row>
    <row r="15" spans="2:17">
      <c r="B15" s="228" t="s">
        <v>385</v>
      </c>
      <c r="C15" s="161">
        <v>25</v>
      </c>
      <c r="D15" s="36" t="s">
        <v>390</v>
      </c>
      <c r="E15" s="36" t="s">
        <v>389</v>
      </c>
      <c r="F15" s="23" t="s">
        <v>321</v>
      </c>
      <c r="G15" s="23" t="s">
        <v>402</v>
      </c>
      <c r="H15" s="23" t="s">
        <v>2</v>
      </c>
      <c r="I15" s="24" t="s">
        <v>391</v>
      </c>
      <c r="J15" s="204">
        <v>10</v>
      </c>
      <c r="O15" s="234"/>
      <c r="Q15" s="234"/>
    </row>
    <row r="16" spans="2:17">
      <c r="B16" s="228" t="s">
        <v>372</v>
      </c>
      <c r="C16" s="161">
        <v>1000</v>
      </c>
      <c r="D16" s="36" t="s">
        <v>80</v>
      </c>
      <c r="E16" s="36" t="s">
        <v>320</v>
      </c>
      <c r="F16" s="23" t="s">
        <v>321</v>
      </c>
      <c r="G16" s="23" t="s">
        <v>242</v>
      </c>
      <c r="H16" s="23" t="s">
        <v>2</v>
      </c>
      <c r="I16" s="24" t="s">
        <v>376</v>
      </c>
      <c r="J16" s="204">
        <v>9.5</v>
      </c>
      <c r="O16" s="234"/>
      <c r="Q16" s="234"/>
    </row>
    <row r="17" spans="2:18">
      <c r="B17" s="228" t="s">
        <v>343</v>
      </c>
      <c r="C17" s="161">
        <v>1000</v>
      </c>
      <c r="D17" s="36" t="s">
        <v>340</v>
      </c>
      <c r="E17" s="36" t="s">
        <v>341</v>
      </c>
      <c r="F17" s="23" t="s">
        <v>321</v>
      </c>
      <c r="G17" s="23" t="s">
        <v>339</v>
      </c>
      <c r="H17" s="23" t="s">
        <v>2</v>
      </c>
      <c r="I17" s="24" t="s">
        <v>338</v>
      </c>
      <c r="J17" s="204">
        <v>9.64</v>
      </c>
      <c r="O17" s="234"/>
      <c r="Q17" s="234"/>
    </row>
    <row r="18" spans="2:18">
      <c r="B18" s="8" t="s">
        <v>311</v>
      </c>
      <c r="C18" s="161">
        <v>1000</v>
      </c>
      <c r="D18" s="223" t="s">
        <v>84</v>
      </c>
      <c r="E18" s="224" t="s">
        <v>312</v>
      </c>
      <c r="F18" s="23" t="s">
        <v>52</v>
      </c>
      <c r="G18" s="197" t="s">
        <v>242</v>
      </c>
      <c r="H18" s="23" t="s">
        <v>2</v>
      </c>
      <c r="I18" s="23" t="s">
        <v>313</v>
      </c>
      <c r="J18" s="225">
        <v>9.4600000000000009</v>
      </c>
    </row>
    <row r="19" spans="2:18">
      <c r="B19" s="8" t="s">
        <v>294</v>
      </c>
      <c r="C19" s="161">
        <v>1000</v>
      </c>
      <c r="D19" s="223" t="s">
        <v>295</v>
      </c>
      <c r="E19" s="224" t="s">
        <v>296</v>
      </c>
      <c r="F19" s="23" t="s">
        <v>52</v>
      </c>
      <c r="G19" s="197" t="s">
        <v>297</v>
      </c>
      <c r="H19" s="23" t="s">
        <v>2</v>
      </c>
      <c r="I19" s="23" t="s">
        <v>298</v>
      </c>
      <c r="J19" s="225">
        <f>(9.0489+(4530000000/500000000))/2</f>
        <v>9.0544499999999992</v>
      </c>
      <c r="M19" s="226"/>
      <c r="N19" s="226"/>
      <c r="O19" s="227"/>
      <c r="P19" s="226"/>
    </row>
    <row r="20" spans="2:18">
      <c r="B20" s="8" t="s">
        <v>299</v>
      </c>
      <c r="C20" s="161">
        <v>20</v>
      </c>
      <c r="D20" s="223" t="s">
        <v>295</v>
      </c>
      <c r="E20" s="224" t="s">
        <v>300</v>
      </c>
      <c r="F20" s="23" t="s">
        <v>52</v>
      </c>
      <c r="G20" s="52" t="s">
        <v>302</v>
      </c>
      <c r="H20" s="23" t="s">
        <v>2</v>
      </c>
      <c r="I20" s="23" t="s">
        <v>301</v>
      </c>
      <c r="J20" s="225" t="s">
        <v>270</v>
      </c>
      <c r="M20" s="226"/>
      <c r="N20" s="226"/>
      <c r="O20" s="227"/>
      <c r="P20" s="226"/>
    </row>
    <row r="21" spans="2:18">
      <c r="B21" s="8" t="s">
        <v>283</v>
      </c>
      <c r="C21" s="161">
        <v>1000</v>
      </c>
      <c r="D21" s="223" t="s">
        <v>284</v>
      </c>
      <c r="E21" s="224" t="s">
        <v>285</v>
      </c>
      <c r="F21" s="23" t="s">
        <v>52</v>
      </c>
      <c r="G21" s="197" t="s">
        <v>242</v>
      </c>
      <c r="H21" s="23" t="s">
        <v>2</v>
      </c>
      <c r="I21" s="23" t="s">
        <v>286</v>
      </c>
      <c r="J21" s="203">
        <v>9.32</v>
      </c>
      <c r="M21" s="228"/>
      <c r="N21" s="226"/>
      <c r="O21" s="227"/>
      <c r="P21" s="226"/>
      <c r="Q21" s="229"/>
      <c r="R21" s="227"/>
    </row>
    <row r="22" spans="2:18">
      <c r="B22" s="8" t="s">
        <v>248</v>
      </c>
      <c r="C22" s="161">
        <v>30</v>
      </c>
      <c r="D22" s="223" t="s">
        <v>82</v>
      </c>
      <c r="E22" s="224" t="s">
        <v>249</v>
      </c>
      <c r="F22" s="23" t="s">
        <v>52</v>
      </c>
      <c r="G22" s="197" t="s">
        <v>250</v>
      </c>
      <c r="H22" s="23" t="s">
        <v>2</v>
      </c>
      <c r="I22" s="23" t="s">
        <v>251</v>
      </c>
      <c r="J22" s="230">
        <v>9.5</v>
      </c>
      <c r="M22" s="228"/>
      <c r="N22" s="226"/>
      <c r="O22" s="227"/>
      <c r="P22" s="226"/>
      <c r="Q22" s="229"/>
      <c r="R22" s="227"/>
    </row>
    <row r="23" spans="2:18">
      <c r="B23" s="8" t="s">
        <v>239</v>
      </c>
      <c r="C23" s="161">
        <v>1000</v>
      </c>
      <c r="D23" s="223" t="s">
        <v>240</v>
      </c>
      <c r="E23" s="224" t="s">
        <v>253</v>
      </c>
      <c r="F23" s="23" t="s">
        <v>52</v>
      </c>
      <c r="G23" s="197" t="s">
        <v>242</v>
      </c>
      <c r="H23" s="23" t="s">
        <v>2</v>
      </c>
      <c r="I23" s="23" t="s">
        <v>247</v>
      </c>
      <c r="J23" s="230">
        <v>9.4184999999999999</v>
      </c>
      <c r="M23" s="228"/>
      <c r="N23" s="226"/>
      <c r="O23" s="227"/>
      <c r="P23" s="226"/>
      <c r="Q23" s="229"/>
      <c r="R23" s="227"/>
    </row>
    <row r="24" spans="2:18">
      <c r="B24" s="8" t="s">
        <v>266</v>
      </c>
      <c r="C24" s="161">
        <v>15</v>
      </c>
      <c r="D24" s="223" t="s">
        <v>240</v>
      </c>
      <c r="E24" s="224" t="s">
        <v>267</v>
      </c>
      <c r="F24" s="23" t="s">
        <v>52</v>
      </c>
      <c r="G24" s="52" t="s">
        <v>269</v>
      </c>
      <c r="H24" s="23" t="s">
        <v>1</v>
      </c>
      <c r="I24" s="23" t="s">
        <v>268</v>
      </c>
      <c r="J24" s="231" t="s">
        <v>270</v>
      </c>
      <c r="Q24" s="229"/>
      <c r="R24" s="227"/>
    </row>
    <row r="25" spans="2:18">
      <c r="B25" s="123" t="s">
        <v>232</v>
      </c>
      <c r="C25" s="161">
        <v>1000</v>
      </c>
      <c r="D25" s="232" t="s">
        <v>233</v>
      </c>
      <c r="E25" s="232" t="s">
        <v>234</v>
      </c>
      <c r="F25" s="23" t="s">
        <v>52</v>
      </c>
      <c r="G25" s="23" t="s">
        <v>243</v>
      </c>
      <c r="H25" s="29" t="s">
        <v>2</v>
      </c>
      <c r="I25" s="29" t="s">
        <v>235</v>
      </c>
      <c r="J25" s="203">
        <f>9.415</f>
        <v>9.4149999999999991</v>
      </c>
      <c r="Q25" s="229"/>
      <c r="R25" s="233"/>
    </row>
    <row r="26" spans="2:18">
      <c r="B26" s="123" t="s">
        <v>202</v>
      </c>
      <c r="C26" s="161">
        <v>1000</v>
      </c>
      <c r="D26" s="232" t="s">
        <v>203</v>
      </c>
      <c r="E26" s="232" t="s">
        <v>204</v>
      </c>
      <c r="F26" s="23" t="s">
        <v>52</v>
      </c>
      <c r="G26" s="23" t="s">
        <v>244</v>
      </c>
      <c r="H26" s="29" t="s">
        <v>2</v>
      </c>
      <c r="I26" s="29" t="s">
        <v>205</v>
      </c>
      <c r="J26" s="203">
        <v>8.2799999999999994</v>
      </c>
      <c r="N26" s="234"/>
      <c r="Q26" s="235"/>
    </row>
    <row r="27" spans="2:18">
      <c r="B27" s="228" t="s">
        <v>375</v>
      </c>
      <c r="C27" s="161">
        <v>1000</v>
      </c>
      <c r="D27" s="135" t="s">
        <v>198</v>
      </c>
      <c r="E27" s="36" t="s">
        <v>186</v>
      </c>
      <c r="F27" s="23" t="s">
        <v>52</v>
      </c>
      <c r="G27" s="23" t="s">
        <v>244</v>
      </c>
      <c r="H27" s="23" t="s">
        <v>2</v>
      </c>
      <c r="I27" s="28" t="s">
        <v>200</v>
      </c>
      <c r="J27" s="203">
        <v>7.61</v>
      </c>
      <c r="N27" s="221"/>
      <c r="O27" s="234"/>
      <c r="Q27" s="234"/>
    </row>
    <row r="28" spans="2:18">
      <c r="B28" s="228" t="s">
        <v>374</v>
      </c>
      <c r="C28" s="161">
        <v>850</v>
      </c>
      <c r="D28" s="36" t="s">
        <v>189</v>
      </c>
      <c r="E28" s="36" t="s">
        <v>241</v>
      </c>
      <c r="F28" s="23" t="s">
        <v>52</v>
      </c>
      <c r="G28" s="23" t="s">
        <v>245</v>
      </c>
      <c r="H28" s="23" t="s">
        <v>2</v>
      </c>
      <c r="I28" s="24" t="s">
        <v>64</v>
      </c>
      <c r="J28" s="204">
        <v>7.7</v>
      </c>
      <c r="Q28" s="234"/>
    </row>
    <row r="29" spans="2:18">
      <c r="B29" s="228" t="s">
        <v>373</v>
      </c>
      <c r="C29" s="161">
        <v>1000</v>
      </c>
      <c r="D29" s="36" t="s">
        <v>190</v>
      </c>
      <c r="E29" s="36" t="s">
        <v>83</v>
      </c>
      <c r="F29" s="23" t="s">
        <v>52</v>
      </c>
      <c r="G29" s="23" t="s">
        <v>246</v>
      </c>
      <c r="H29" s="23" t="s">
        <v>2</v>
      </c>
      <c r="I29" s="24" t="s">
        <v>62</v>
      </c>
      <c r="J29" s="204">
        <v>7.93</v>
      </c>
      <c r="O29" s="234"/>
      <c r="Q29" s="234"/>
    </row>
    <row r="31" spans="2:18">
      <c r="B31" s="136" t="s">
        <v>333</v>
      </c>
      <c r="O31" s="234"/>
      <c r="Q31" s="234"/>
    </row>
    <row r="32" spans="2:18">
      <c r="B32" s="8" t="s">
        <v>371</v>
      </c>
      <c r="C32" s="161">
        <v>250</v>
      </c>
      <c r="D32" s="219" t="s">
        <v>368</v>
      </c>
      <c r="E32" s="36" t="s">
        <v>369</v>
      </c>
      <c r="F32" s="23" t="s">
        <v>321</v>
      </c>
      <c r="G32" s="197">
        <v>1.7500000000000002E-2</v>
      </c>
      <c r="H32" s="23" t="s">
        <v>2</v>
      </c>
      <c r="I32" s="24" t="s">
        <v>370</v>
      </c>
      <c r="J32" s="204">
        <v>11.01</v>
      </c>
      <c r="O32" s="234"/>
      <c r="Q32" s="234"/>
    </row>
    <row r="33" spans="1:17">
      <c r="B33" s="8" t="s">
        <v>342</v>
      </c>
      <c r="C33" s="161">
        <v>500</v>
      </c>
      <c r="D33" s="219" t="s">
        <v>334</v>
      </c>
      <c r="E33" s="36" t="s">
        <v>335</v>
      </c>
      <c r="F33" s="23" t="s">
        <v>321</v>
      </c>
      <c r="G33" s="23" t="s">
        <v>337</v>
      </c>
      <c r="H33" s="23" t="s">
        <v>1</v>
      </c>
      <c r="I33" s="24" t="s">
        <v>488</v>
      </c>
      <c r="J33" s="204">
        <v>10.692</v>
      </c>
      <c r="O33" s="234"/>
      <c r="Q33" s="234"/>
    </row>
    <row r="34" spans="1:17">
      <c r="B34" s="8"/>
      <c r="C34" s="23"/>
      <c r="D34" s="36"/>
      <c r="E34" s="36"/>
      <c r="F34" s="23"/>
      <c r="G34" s="23"/>
      <c r="H34" s="23"/>
      <c r="I34" s="24"/>
      <c r="J34" s="204"/>
    </row>
    <row r="35" spans="1:17">
      <c r="B35" s="137" t="s">
        <v>59</v>
      </c>
      <c r="C35" s="23"/>
      <c r="D35" s="23"/>
      <c r="E35" s="36"/>
      <c r="G35" s="23"/>
      <c r="I35" s="24"/>
      <c r="J35" s="204"/>
    </row>
    <row r="36" spans="1:17">
      <c r="B36" s="9" t="s">
        <v>483</v>
      </c>
      <c r="C36" s="161">
        <v>5250</v>
      </c>
      <c r="D36" s="135" t="s">
        <v>484</v>
      </c>
      <c r="E36" s="135" t="s">
        <v>485</v>
      </c>
      <c r="F36" s="23" t="s">
        <v>321</v>
      </c>
      <c r="G36" s="23" t="s">
        <v>486</v>
      </c>
      <c r="H36" s="24" t="s">
        <v>1</v>
      </c>
      <c r="I36" s="24" t="s">
        <v>487</v>
      </c>
      <c r="J36" s="204"/>
    </row>
    <row r="37" spans="1:17">
      <c r="B37" s="9" t="s">
        <v>436</v>
      </c>
      <c r="C37" s="161">
        <v>1500</v>
      </c>
      <c r="D37" s="135" t="s">
        <v>437</v>
      </c>
      <c r="E37" s="135" t="s">
        <v>438</v>
      </c>
      <c r="F37" s="23" t="s">
        <v>321</v>
      </c>
      <c r="G37" s="23" t="s">
        <v>305</v>
      </c>
      <c r="H37" s="24" t="s">
        <v>2</v>
      </c>
      <c r="I37" s="24" t="s">
        <v>439</v>
      </c>
      <c r="J37" s="204"/>
    </row>
    <row r="38" spans="1:17">
      <c r="B38" s="9" t="s">
        <v>431</v>
      </c>
      <c r="C38" s="161">
        <v>8100</v>
      </c>
      <c r="D38" s="135" t="s">
        <v>432</v>
      </c>
      <c r="E38" s="135" t="s">
        <v>433</v>
      </c>
      <c r="F38" s="23" t="s">
        <v>321</v>
      </c>
      <c r="G38" s="23" t="s">
        <v>434</v>
      </c>
      <c r="H38" s="24" t="s">
        <v>1</v>
      </c>
      <c r="I38" s="24" t="s">
        <v>435</v>
      </c>
      <c r="J38" s="204"/>
    </row>
    <row r="39" spans="1:17">
      <c r="B39" s="9" t="s">
        <v>385</v>
      </c>
      <c r="C39" s="161">
        <v>4700</v>
      </c>
      <c r="D39" s="135" t="s">
        <v>386</v>
      </c>
      <c r="E39" s="135" t="s">
        <v>387</v>
      </c>
      <c r="F39" s="23" t="s">
        <v>321</v>
      </c>
      <c r="G39" s="23" t="s">
        <v>384</v>
      </c>
      <c r="H39" s="24" t="s">
        <v>2</v>
      </c>
      <c r="I39" s="24" t="s">
        <v>482</v>
      </c>
      <c r="J39" s="204"/>
    </row>
    <row r="40" spans="1:17">
      <c r="B40" s="9" t="s">
        <v>319</v>
      </c>
      <c r="C40" s="161">
        <v>8500</v>
      </c>
      <c r="D40" s="135" t="s">
        <v>81</v>
      </c>
      <c r="E40" s="37" t="s">
        <v>320</v>
      </c>
      <c r="F40" s="23" t="s">
        <v>321</v>
      </c>
      <c r="G40" s="23" t="s">
        <v>322</v>
      </c>
      <c r="H40" s="24" t="s">
        <v>1</v>
      </c>
      <c r="I40" s="24" t="s">
        <v>323</v>
      </c>
      <c r="J40" s="204"/>
    </row>
    <row r="41" spans="1:17">
      <c r="B41" s="9" t="s">
        <v>307</v>
      </c>
      <c r="C41" s="161">
        <v>1700</v>
      </c>
      <c r="D41" s="135" t="s">
        <v>303</v>
      </c>
      <c r="E41" s="37" t="s">
        <v>304</v>
      </c>
      <c r="F41" s="23" t="s">
        <v>52</v>
      </c>
      <c r="G41" s="23" t="s">
        <v>305</v>
      </c>
      <c r="H41" s="24" t="s">
        <v>2</v>
      </c>
      <c r="I41" s="24" t="s">
        <v>306</v>
      </c>
      <c r="J41" s="204"/>
    </row>
    <row r="42" spans="1:17">
      <c r="A42" s="8"/>
      <c r="B42" s="9" t="s">
        <v>261</v>
      </c>
      <c r="C42" s="161">
        <f>7750+1750</f>
        <v>9500</v>
      </c>
      <c r="D42" s="135" t="s">
        <v>82</v>
      </c>
      <c r="E42" s="37" t="s">
        <v>262</v>
      </c>
      <c r="F42" s="23" t="s">
        <v>52</v>
      </c>
      <c r="G42" s="23" t="s">
        <v>263</v>
      </c>
      <c r="H42" s="24" t="s">
        <v>1</v>
      </c>
      <c r="I42" s="24" t="s">
        <v>256</v>
      </c>
      <c r="J42" s="204"/>
      <c r="K42" s="123"/>
    </row>
    <row r="43" spans="1:17">
      <c r="A43" s="8"/>
      <c r="B43" s="9" t="s">
        <v>257</v>
      </c>
      <c r="C43" s="161">
        <v>2550</v>
      </c>
      <c r="D43" s="135" t="s">
        <v>240</v>
      </c>
      <c r="E43" s="37" t="s">
        <v>259</v>
      </c>
      <c r="F43" s="23" t="s">
        <v>52</v>
      </c>
      <c r="G43" s="23" t="s">
        <v>260</v>
      </c>
      <c r="H43" s="24" t="s">
        <v>2</v>
      </c>
      <c r="I43" s="24" t="s">
        <v>255</v>
      </c>
      <c r="J43" s="204"/>
      <c r="K43" s="123"/>
    </row>
    <row r="44" spans="1:17">
      <c r="A44" s="8"/>
      <c r="B44" s="9" t="s">
        <v>265</v>
      </c>
      <c r="C44" s="161">
        <v>2200</v>
      </c>
      <c r="D44" s="135" t="s">
        <v>264</v>
      </c>
      <c r="E44" s="37" t="s">
        <v>262</v>
      </c>
      <c r="F44" s="23" t="s">
        <v>52</v>
      </c>
      <c r="G44" s="52" t="s">
        <v>220</v>
      </c>
      <c r="H44" s="24" t="s">
        <v>2</v>
      </c>
      <c r="I44" s="24" t="s">
        <v>254</v>
      </c>
      <c r="J44" s="204"/>
      <c r="K44" s="123"/>
    </row>
    <row r="45" spans="1:17">
      <c r="B45" s="9" t="s">
        <v>229</v>
      </c>
      <c r="C45" s="161">
        <v>2500</v>
      </c>
      <c r="D45" s="135" t="s">
        <v>383</v>
      </c>
      <c r="E45" s="37" t="s">
        <v>227</v>
      </c>
      <c r="F45" s="23" t="s">
        <v>52</v>
      </c>
      <c r="G45" s="28" t="s">
        <v>199</v>
      </c>
      <c r="H45" s="24" t="s">
        <v>2</v>
      </c>
      <c r="I45" s="24" t="s">
        <v>230</v>
      </c>
      <c r="J45" s="204"/>
      <c r="K45" s="123"/>
    </row>
    <row r="46" spans="1:17">
      <c r="B46" s="9" t="s">
        <v>225</v>
      </c>
      <c r="C46" s="161">
        <v>10500</v>
      </c>
      <c r="D46" s="135" t="s">
        <v>226</v>
      </c>
      <c r="E46" s="37" t="s">
        <v>227</v>
      </c>
      <c r="F46" s="23" t="s">
        <v>52</v>
      </c>
      <c r="G46" s="28" t="s">
        <v>54</v>
      </c>
      <c r="H46" s="24" t="s">
        <v>1</v>
      </c>
      <c r="I46" s="24" t="s">
        <v>228</v>
      </c>
      <c r="J46" s="204"/>
      <c r="K46" s="123"/>
    </row>
    <row r="47" spans="1:17">
      <c r="A47" s="8"/>
      <c r="B47" s="21" t="s">
        <v>215</v>
      </c>
      <c r="C47" s="23">
        <v>80</v>
      </c>
      <c r="D47" s="135" t="s">
        <v>219</v>
      </c>
      <c r="E47" s="37" t="s">
        <v>218</v>
      </c>
      <c r="F47" s="23" t="s">
        <v>52</v>
      </c>
      <c r="G47" s="52" t="s">
        <v>220</v>
      </c>
      <c r="H47" s="24" t="s">
        <v>2</v>
      </c>
      <c r="I47" s="24" t="s">
        <v>221</v>
      </c>
      <c r="J47" s="204"/>
      <c r="K47" s="123"/>
    </row>
    <row r="48" spans="1:17" ht="13.5" customHeight="1">
      <c r="B48" s="21" t="s">
        <v>258</v>
      </c>
      <c r="C48" s="264">
        <v>856</v>
      </c>
      <c r="D48" s="37" t="s">
        <v>192</v>
      </c>
      <c r="E48" s="265" t="s">
        <v>186</v>
      </c>
      <c r="F48" s="24" t="s">
        <v>52</v>
      </c>
      <c r="G48" s="53" t="s">
        <v>54</v>
      </c>
      <c r="H48" s="24" t="s">
        <v>1</v>
      </c>
      <c r="I48" s="24" t="s">
        <v>187</v>
      </c>
      <c r="J48" s="204"/>
      <c r="K48" s="124"/>
    </row>
    <row r="49" spans="2:11">
      <c r="B49" s="9" t="s">
        <v>216</v>
      </c>
      <c r="C49" s="161">
        <v>1650</v>
      </c>
      <c r="D49" s="36" t="s">
        <v>193</v>
      </c>
      <c r="E49" s="36" t="s">
        <v>86</v>
      </c>
      <c r="F49" s="23" t="s">
        <v>52</v>
      </c>
      <c r="G49" s="23" t="s">
        <v>89</v>
      </c>
      <c r="H49" s="23" t="s">
        <v>2</v>
      </c>
      <c r="I49" s="24" t="s">
        <v>66</v>
      </c>
      <c r="J49" s="204"/>
      <c r="K49" s="124"/>
    </row>
    <row r="50" spans="2:11">
      <c r="B50" s="9" t="s">
        <v>217</v>
      </c>
      <c r="C50" s="161">
        <v>3020</v>
      </c>
      <c r="D50" s="36" t="s">
        <v>194</v>
      </c>
      <c r="E50" s="36" t="s">
        <v>87</v>
      </c>
      <c r="F50" s="23" t="s">
        <v>52</v>
      </c>
      <c r="G50" s="23" t="s">
        <v>53</v>
      </c>
      <c r="H50" s="23" t="s">
        <v>2</v>
      </c>
      <c r="I50" s="24" t="s">
        <v>65</v>
      </c>
      <c r="J50" s="204"/>
    </row>
    <row r="51" spans="2:11">
      <c r="B51" s="9"/>
      <c r="C51" s="161"/>
      <c r="D51" s="36"/>
      <c r="E51" s="35"/>
      <c r="F51" s="14"/>
      <c r="G51" s="28"/>
      <c r="H51" s="29"/>
      <c r="I51" s="24"/>
      <c r="J51" s="204"/>
    </row>
    <row r="52" spans="2:11">
      <c r="B52" s="137" t="s">
        <v>67</v>
      </c>
      <c r="C52" s="23"/>
      <c r="D52" s="23"/>
      <c r="I52" s="24"/>
      <c r="J52" s="204"/>
    </row>
    <row r="53" spans="2:11" ht="12.75" thickBot="1">
      <c r="B53" s="21" t="s">
        <v>131</v>
      </c>
      <c r="C53" s="24">
        <v>250</v>
      </c>
      <c r="D53" s="37" t="s">
        <v>191</v>
      </c>
      <c r="E53" s="37" t="s">
        <v>85</v>
      </c>
      <c r="F53" s="23" t="s">
        <v>52</v>
      </c>
      <c r="G53" s="24" t="s">
        <v>88</v>
      </c>
      <c r="H53" s="24" t="s">
        <v>2</v>
      </c>
      <c r="I53" s="24" t="s">
        <v>79</v>
      </c>
      <c r="J53" s="204">
        <v>0.86</v>
      </c>
    </row>
    <row r="54" spans="2:11">
      <c r="B54" s="15"/>
      <c r="C54" s="143"/>
      <c r="D54" s="15"/>
      <c r="E54" s="15"/>
      <c r="F54" s="15"/>
      <c r="G54" s="15"/>
      <c r="H54" s="15"/>
      <c r="I54" s="15"/>
      <c r="J54" s="15"/>
    </row>
    <row r="55" spans="2:11">
      <c r="B55" s="17"/>
      <c r="C55" s="144"/>
      <c r="D55" s="17"/>
      <c r="E55" s="17"/>
      <c r="F55" s="17" t="s">
        <v>210</v>
      </c>
      <c r="G55" s="17"/>
      <c r="H55" s="17"/>
      <c r="I55" s="17"/>
      <c r="J55" s="17"/>
    </row>
    <row r="56" spans="2:11">
      <c r="B56" s="17"/>
      <c r="C56" s="144"/>
      <c r="D56" s="17"/>
      <c r="E56" s="17"/>
      <c r="F56" s="17" t="s">
        <v>211</v>
      </c>
      <c r="G56" s="17"/>
      <c r="H56" s="17"/>
      <c r="I56" s="17"/>
      <c r="J56" s="17"/>
    </row>
    <row r="57" spans="2:11">
      <c r="B57" s="16" t="s">
        <v>55</v>
      </c>
      <c r="C57" s="144"/>
      <c r="D57" s="17"/>
      <c r="E57" s="17"/>
      <c r="F57" s="17" t="s">
        <v>212</v>
      </c>
      <c r="G57" s="17"/>
      <c r="H57" s="17"/>
      <c r="I57" s="17"/>
      <c r="J57" s="17"/>
    </row>
    <row r="58" spans="2:11">
      <c r="B58" s="17" t="s">
        <v>207</v>
      </c>
      <c r="C58" s="17"/>
      <c r="D58" s="17"/>
      <c r="E58" s="17"/>
      <c r="F58" s="17"/>
      <c r="G58" s="17"/>
      <c r="H58" s="17"/>
      <c r="I58" s="221"/>
      <c r="K58" s="123"/>
    </row>
    <row r="59" spans="2:11">
      <c r="B59" s="236" t="s">
        <v>208</v>
      </c>
      <c r="C59" s="17"/>
      <c r="D59" s="17"/>
      <c r="E59" s="17"/>
      <c r="F59" s="17" t="s">
        <v>430</v>
      </c>
      <c r="G59" s="17"/>
      <c r="H59" s="17"/>
      <c r="I59" s="221"/>
      <c r="K59" s="123"/>
    </row>
    <row r="60" spans="2:11">
      <c r="B60" s="19" t="s">
        <v>209</v>
      </c>
      <c r="C60" s="17"/>
      <c r="D60" s="18"/>
      <c r="E60" s="18"/>
      <c r="F60" s="18"/>
      <c r="G60" s="18"/>
      <c r="H60" s="18"/>
      <c r="I60" s="221"/>
      <c r="K60" s="123"/>
    </row>
    <row r="61" spans="2:11">
      <c r="C61" s="144"/>
      <c r="D61" s="17"/>
      <c r="E61" s="17"/>
      <c r="F61" s="220" t="s">
        <v>336</v>
      </c>
      <c r="G61" s="18"/>
      <c r="H61" s="18"/>
      <c r="I61" s="18"/>
      <c r="J61" s="18"/>
    </row>
    <row r="62" spans="2:11" ht="12.75" thickBot="1">
      <c r="B62" s="20"/>
      <c r="C62" s="145"/>
      <c r="D62" s="20"/>
      <c r="E62" s="20"/>
      <c r="F62" s="20"/>
      <c r="G62" s="20"/>
      <c r="H62" s="20"/>
      <c r="I62" s="20"/>
      <c r="J62" s="20"/>
    </row>
    <row r="63" spans="2:11">
      <c r="B63" s="21"/>
      <c r="C63" s="24"/>
      <c r="D63" s="21"/>
      <c r="E63" s="21"/>
      <c r="F63" s="21"/>
      <c r="G63" s="21"/>
      <c r="H63" s="21"/>
      <c r="I63" s="21"/>
      <c r="J63" s="21"/>
    </row>
    <row r="64" spans="2:11">
      <c r="H64" s="123"/>
    </row>
    <row r="65" spans="8:8">
      <c r="H65" s="123"/>
    </row>
  </sheetData>
  <mergeCells count="3">
    <mergeCell ref="B6:I6"/>
    <mergeCell ref="B7:I7"/>
    <mergeCell ref="B8:I8"/>
  </mergeCells>
  <hyperlinks>
    <hyperlink ref="B59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9"/>
  <sheetViews>
    <sheetView topLeftCell="A205" zoomScaleNormal="100" workbookViewId="0">
      <selection activeCell="F14" sqref="F14"/>
    </sheetView>
  </sheetViews>
  <sheetFormatPr defaultColWidth="9.140625" defaultRowHeight="15"/>
  <cols>
    <col min="1" max="1" width="5.140625" customWidth="1"/>
    <col min="2" max="2" width="46.42578125" style="123" bestFit="1" customWidth="1"/>
    <col min="3" max="3" width="18.85546875" style="123" customWidth="1"/>
    <col min="4" max="4" width="22.28515625" style="123" customWidth="1"/>
    <col min="5" max="5" width="24.42578125" style="28" customWidth="1"/>
    <col min="6" max="6" width="26.7109375" style="123" customWidth="1"/>
    <col min="7" max="7" width="9.5703125" customWidth="1"/>
    <col min="10" max="10" width="16.28515625" customWidth="1"/>
    <col min="11" max="11" width="29.85546875" customWidth="1"/>
  </cols>
  <sheetData>
    <row r="2" spans="1:11">
      <c r="B2" s="1" t="s">
        <v>3</v>
      </c>
      <c r="D2" s="47"/>
      <c r="E2" s="47"/>
      <c r="F2" s="48"/>
      <c r="G2" s="2"/>
    </row>
    <row r="3" spans="1:11">
      <c r="B3" s="124"/>
      <c r="C3" s="49"/>
      <c r="D3" s="47"/>
      <c r="E3" s="47"/>
      <c r="F3" s="48"/>
    </row>
    <row r="4" spans="1:11">
      <c r="B4" s="1" t="s">
        <v>45</v>
      </c>
      <c r="C4" s="49"/>
      <c r="D4" s="8" t="s">
        <v>463</v>
      </c>
      <c r="E4" s="50"/>
      <c r="F4" s="49"/>
    </row>
    <row r="5" spans="1:11">
      <c r="B5" s="8"/>
      <c r="C5" s="8"/>
      <c r="D5" s="7"/>
      <c r="E5" s="7"/>
      <c r="F5" s="8"/>
      <c r="G5" s="4"/>
    </row>
    <row r="6" spans="1:11">
      <c r="B6" s="30" t="s">
        <v>464</v>
      </c>
      <c r="C6" s="51"/>
      <c r="E6" s="21"/>
      <c r="F6" s="9"/>
      <c r="G6" s="4"/>
    </row>
    <row r="7" spans="1:11">
      <c r="A7" s="6"/>
      <c r="B7" s="8"/>
      <c r="C7" s="8"/>
      <c r="D7" s="8"/>
      <c r="E7" s="52"/>
      <c r="F7" s="8"/>
      <c r="G7" s="5"/>
    </row>
    <row r="8" spans="1:11">
      <c r="A8" s="6"/>
      <c r="B8" s="8"/>
      <c r="C8" s="49"/>
      <c r="D8" s="7"/>
      <c r="E8" s="53"/>
      <c r="F8" s="8"/>
      <c r="G8" s="5"/>
    </row>
    <row r="9" spans="1:11">
      <c r="A9" s="6"/>
      <c r="B9" s="38" t="s">
        <v>4</v>
      </c>
      <c r="C9" s="39"/>
      <c r="D9" s="40"/>
      <c r="E9" s="52"/>
      <c r="F9" s="125"/>
      <c r="G9" s="5"/>
    </row>
    <row r="10" spans="1:11">
      <c r="A10" s="6"/>
      <c r="B10" s="41" t="s">
        <v>444</v>
      </c>
      <c r="C10" s="42"/>
      <c r="D10" s="165">
        <v>191008282691.5994</v>
      </c>
      <c r="E10" s="245"/>
      <c r="F10" s="8"/>
    </row>
    <row r="11" spans="1:11">
      <c r="A11" s="6"/>
      <c r="B11" s="44" t="s">
        <v>445</v>
      </c>
      <c r="C11" s="17"/>
      <c r="D11" s="200">
        <v>132358</v>
      </c>
      <c r="E11" s="245"/>
      <c r="F11" s="8"/>
      <c r="G11" s="5"/>
    </row>
    <row r="12" spans="1:11">
      <c r="A12" s="6"/>
      <c r="B12" s="44" t="s">
        <v>5</v>
      </c>
      <c r="C12" s="17"/>
      <c r="D12" s="165">
        <v>1443118.5322504072</v>
      </c>
      <c r="E12" s="52"/>
      <c r="F12" s="246"/>
      <c r="G12" s="128"/>
      <c r="K12" s="181"/>
    </row>
    <row r="13" spans="1:11">
      <c r="A13" s="6"/>
      <c r="B13" s="44" t="s">
        <v>446</v>
      </c>
      <c r="C13" s="17"/>
      <c r="D13" s="201">
        <v>0.53643424501686865</v>
      </c>
      <c r="E13" s="52"/>
      <c r="F13" s="8"/>
      <c r="G13" s="128"/>
      <c r="K13" s="181"/>
    </row>
    <row r="14" spans="1:11">
      <c r="A14" s="6"/>
      <c r="B14" s="44" t="s">
        <v>447</v>
      </c>
      <c r="C14" s="17"/>
      <c r="D14" s="201">
        <v>0.59655674247003176</v>
      </c>
      <c r="E14" s="52"/>
      <c r="F14" s="8"/>
      <c r="G14" s="128"/>
    </row>
    <row r="15" spans="1:11">
      <c r="A15" s="6"/>
      <c r="B15" s="44" t="s">
        <v>448</v>
      </c>
      <c r="C15" s="17"/>
      <c r="D15" s="202">
        <v>44.319947292004038</v>
      </c>
      <c r="E15" s="52"/>
      <c r="F15" s="8"/>
      <c r="G15" s="128"/>
    </row>
    <row r="16" spans="1:11">
      <c r="A16" s="6"/>
      <c r="B16" s="44" t="s">
        <v>449</v>
      </c>
      <c r="C16" s="17"/>
      <c r="D16" s="201">
        <v>3.2527667014503943E-2</v>
      </c>
      <c r="E16" s="52"/>
      <c r="F16" s="8"/>
      <c r="G16" s="128"/>
    </row>
    <row r="17" spans="1:12">
      <c r="A17" s="6"/>
      <c r="B17" s="44" t="s">
        <v>450</v>
      </c>
      <c r="C17" s="17"/>
      <c r="D17" s="202">
        <v>256.64536295875723</v>
      </c>
      <c r="E17" s="52"/>
      <c r="F17" s="8"/>
      <c r="G17" s="128"/>
      <c r="K17" s="34"/>
    </row>
    <row r="18" spans="1:12">
      <c r="A18" s="6"/>
      <c r="B18" s="44" t="s">
        <v>451</v>
      </c>
      <c r="C18" s="17"/>
      <c r="D18" s="202">
        <v>45.706252470923502</v>
      </c>
      <c r="E18" s="52"/>
      <c r="F18" s="8"/>
      <c r="G18" s="128"/>
    </row>
    <row r="19" spans="1:12">
      <c r="A19" s="6"/>
      <c r="B19" s="44" t="s">
        <v>90</v>
      </c>
      <c r="C19" s="17"/>
      <c r="D19" s="201">
        <v>0</v>
      </c>
      <c r="E19" s="52"/>
      <c r="F19" s="153"/>
      <c r="G19" s="128"/>
    </row>
    <row r="20" spans="1:12">
      <c r="A20" s="6"/>
      <c r="B20" s="44" t="s">
        <v>351</v>
      </c>
      <c r="C20" s="17"/>
      <c r="D20" s="165">
        <v>226763040377.75299</v>
      </c>
      <c r="E20" s="84"/>
      <c r="F20" s="205"/>
      <c r="G20" s="128"/>
      <c r="L20" s="181"/>
    </row>
    <row r="21" spans="1:12">
      <c r="A21" s="6"/>
      <c r="B21" s="44" t="s">
        <v>379</v>
      </c>
      <c r="C21" s="17"/>
      <c r="D21" s="165">
        <v>217833870114.63</v>
      </c>
      <c r="E21" s="84"/>
      <c r="F21" s="8"/>
      <c r="G21" s="128"/>
    </row>
    <row r="22" spans="1:12">
      <c r="A22" s="6"/>
      <c r="B22" s="44" t="s">
        <v>388</v>
      </c>
      <c r="C22" s="17"/>
      <c r="D22" s="165">
        <v>15521382337.790001</v>
      </c>
      <c r="E22" s="84"/>
      <c r="F22" s="8"/>
      <c r="G22" s="128"/>
    </row>
    <row r="23" spans="1:12">
      <c r="A23" s="6"/>
      <c r="B23" s="44" t="s">
        <v>377</v>
      </c>
      <c r="C23" s="17"/>
      <c r="D23" s="201">
        <f>D22/D20</f>
        <v>6.8447584367953979E-2</v>
      </c>
      <c r="E23" s="240"/>
      <c r="F23" s="8"/>
      <c r="G23" s="128"/>
      <c r="K23" s="180"/>
    </row>
    <row r="24" spans="1:12">
      <c r="A24" s="6"/>
      <c r="B24" s="44" t="s">
        <v>331</v>
      </c>
      <c r="C24" s="17"/>
      <c r="D24" s="201">
        <f>D20/D21</f>
        <v>1.0409907341701463</v>
      </c>
      <c r="E24" s="240"/>
      <c r="F24" s="8"/>
      <c r="G24" s="128"/>
    </row>
    <row r="25" spans="1:12">
      <c r="A25" s="6"/>
      <c r="B25" s="45" t="s">
        <v>91</v>
      </c>
      <c r="C25" s="46"/>
      <c r="D25" s="243">
        <v>1.0129999999999999</v>
      </c>
      <c r="E25" s="207"/>
      <c r="F25" s="8"/>
      <c r="G25" s="128"/>
    </row>
    <row r="27" spans="1:12">
      <c r="K27" s="34"/>
      <c r="L27" s="238"/>
    </row>
    <row r="28" spans="1:12">
      <c r="A28" s="6"/>
      <c r="B28" s="54" t="s">
        <v>6</v>
      </c>
      <c r="C28" s="55" t="s">
        <v>7</v>
      </c>
      <c r="D28" s="56" t="s">
        <v>8</v>
      </c>
      <c r="E28" s="57" t="s">
        <v>9</v>
      </c>
      <c r="F28" s="58" t="s">
        <v>10</v>
      </c>
      <c r="G28" s="128"/>
      <c r="K28" s="34"/>
    </row>
    <row r="29" spans="1:12">
      <c r="A29" s="6"/>
      <c r="B29" s="59" t="s">
        <v>201</v>
      </c>
      <c r="C29" s="60"/>
      <c r="D29" s="31"/>
      <c r="E29" s="61"/>
      <c r="F29" s="62"/>
      <c r="G29" s="128"/>
      <c r="K29" s="237"/>
    </row>
    <row r="30" spans="1:12">
      <c r="A30" s="6"/>
      <c r="B30" s="59" t="s">
        <v>195</v>
      </c>
      <c r="C30" s="168">
        <v>492</v>
      </c>
      <c r="D30" s="189">
        <v>3.7171912540231796E-3</v>
      </c>
      <c r="E30" s="165">
        <v>872703378.95000005</v>
      </c>
      <c r="F30" s="190">
        <v>4.5689295074133546E-3</v>
      </c>
      <c r="G30" s="128"/>
      <c r="K30" s="34"/>
    </row>
    <row r="31" spans="1:12">
      <c r="A31" s="6"/>
      <c r="B31" s="59" t="s">
        <v>34</v>
      </c>
      <c r="C31" s="168">
        <v>36</v>
      </c>
      <c r="D31" s="189">
        <v>2.7198960395291555E-4</v>
      </c>
      <c r="E31" s="165">
        <v>49958984.100000001</v>
      </c>
      <c r="F31" s="190">
        <v>2.6155401952209276E-4</v>
      </c>
      <c r="G31" s="128"/>
      <c r="K31" s="34"/>
    </row>
    <row r="32" spans="1:12">
      <c r="A32" s="6"/>
      <c r="B32" s="59" t="s">
        <v>35</v>
      </c>
      <c r="C32" s="168">
        <v>0</v>
      </c>
      <c r="D32" s="189">
        <v>0</v>
      </c>
      <c r="E32" s="165">
        <v>0</v>
      </c>
      <c r="F32" s="190">
        <v>0</v>
      </c>
      <c r="G32" s="128"/>
      <c r="K32" s="34"/>
    </row>
    <row r="33" spans="1:11">
      <c r="A33" s="6"/>
      <c r="B33" s="59" t="s">
        <v>36</v>
      </c>
      <c r="C33" s="191">
        <v>0</v>
      </c>
      <c r="D33" s="192">
        <v>0</v>
      </c>
      <c r="E33" s="165">
        <v>0</v>
      </c>
      <c r="F33" s="190">
        <v>0</v>
      </c>
      <c r="G33" s="128"/>
      <c r="K33" s="34"/>
    </row>
    <row r="34" spans="1:11">
      <c r="A34" s="6"/>
      <c r="B34" s="68" t="s">
        <v>11</v>
      </c>
      <c r="C34" s="176">
        <v>528</v>
      </c>
      <c r="D34" s="193">
        <v>3.9891808579760948E-3</v>
      </c>
      <c r="E34" s="194">
        <v>922662363.05000007</v>
      </c>
      <c r="F34" s="195">
        <v>4.8304835269354475E-3</v>
      </c>
      <c r="G34" s="128"/>
      <c r="K34" s="34"/>
    </row>
    <row r="35" spans="1:11">
      <c r="A35" s="6"/>
      <c r="B35" s="8" t="s">
        <v>92</v>
      </c>
      <c r="C35" s="138"/>
      <c r="D35" s="139"/>
      <c r="E35" s="140"/>
      <c r="F35" s="141"/>
      <c r="G35" s="128"/>
      <c r="K35" s="34"/>
    </row>
    <row r="36" spans="1:11">
      <c r="A36" s="6"/>
      <c r="B36" s="17"/>
      <c r="C36" s="129"/>
      <c r="D36" s="65"/>
      <c r="E36" s="130"/>
      <c r="F36" s="100"/>
      <c r="G36" s="128"/>
      <c r="K36" s="34"/>
    </row>
    <row r="37" spans="1:11">
      <c r="A37" s="6"/>
      <c r="B37" s="131" t="s">
        <v>12</v>
      </c>
      <c r="C37" s="55" t="s">
        <v>7</v>
      </c>
      <c r="D37" s="56" t="s">
        <v>8</v>
      </c>
      <c r="E37" s="55" t="s">
        <v>9</v>
      </c>
      <c r="F37" s="132" t="s">
        <v>10</v>
      </c>
      <c r="G37" s="128"/>
      <c r="K37" s="34"/>
    </row>
    <row r="38" spans="1:11">
      <c r="A38" s="6"/>
      <c r="B38" s="59" t="s">
        <v>37</v>
      </c>
      <c r="C38" s="73">
        <v>453</v>
      </c>
      <c r="D38" s="65">
        <v>3.4225358497408545E-3</v>
      </c>
      <c r="E38" s="43">
        <v>795244955.24000001</v>
      </c>
      <c r="F38" s="74">
        <v>4.1634056075149205E-3</v>
      </c>
      <c r="G38" s="128"/>
      <c r="K38" s="237"/>
    </row>
    <row r="39" spans="1:11">
      <c r="A39" s="6"/>
      <c r="B39" s="59" t="s">
        <v>38</v>
      </c>
      <c r="C39" s="73">
        <v>35</v>
      </c>
      <c r="D39" s="65">
        <v>2.644343371764457E-4</v>
      </c>
      <c r="E39" s="43">
        <v>49418984.100000001</v>
      </c>
      <c r="F39" s="74">
        <v>2.5872691698815775E-4</v>
      </c>
      <c r="G39" s="128"/>
    </row>
    <row r="40" spans="1:11">
      <c r="A40" s="6"/>
      <c r="B40" s="59" t="s">
        <v>39</v>
      </c>
      <c r="C40" s="73">
        <v>0</v>
      </c>
      <c r="D40" s="65">
        <v>0</v>
      </c>
      <c r="E40" s="43">
        <v>0</v>
      </c>
      <c r="F40" s="74">
        <v>0</v>
      </c>
      <c r="G40" s="128"/>
    </row>
    <row r="41" spans="1:11">
      <c r="A41" s="6"/>
      <c r="B41" s="75" t="s">
        <v>40</v>
      </c>
      <c r="C41" s="76">
        <v>0</v>
      </c>
      <c r="D41" s="67">
        <v>0</v>
      </c>
      <c r="E41" s="77">
        <v>0</v>
      </c>
      <c r="F41" s="78">
        <v>0</v>
      </c>
      <c r="G41" s="128"/>
    </row>
    <row r="42" spans="1:11">
      <c r="A42" s="6"/>
      <c r="B42" s="59" t="s">
        <v>41</v>
      </c>
      <c r="C42" s="73">
        <v>39</v>
      </c>
      <c r="D42" s="65">
        <v>2.9465540428232523E-4</v>
      </c>
      <c r="E42" s="43">
        <v>77458423.710000008</v>
      </c>
      <c r="F42" s="74">
        <v>4.0552389989843439E-4</v>
      </c>
      <c r="G42" s="128"/>
    </row>
    <row r="43" spans="1:11">
      <c r="A43" s="6"/>
      <c r="B43" s="59" t="s">
        <v>42</v>
      </c>
      <c r="C43" s="73">
        <v>1</v>
      </c>
      <c r="D43" s="65">
        <v>7.5552667764698772E-6</v>
      </c>
      <c r="E43" s="43">
        <v>540000</v>
      </c>
      <c r="F43" s="74">
        <v>2.8271025339350344E-6</v>
      </c>
      <c r="G43" s="128"/>
    </row>
    <row r="44" spans="1:11">
      <c r="A44" s="6"/>
      <c r="B44" s="59" t="s">
        <v>43</v>
      </c>
      <c r="C44" s="73">
        <v>0</v>
      </c>
      <c r="D44" s="65">
        <v>0</v>
      </c>
      <c r="E44" s="43">
        <v>0</v>
      </c>
      <c r="F44" s="74">
        <v>0</v>
      </c>
      <c r="G44" s="128"/>
    </row>
    <row r="45" spans="1:11">
      <c r="A45" s="6"/>
      <c r="B45" s="75" t="s">
        <v>44</v>
      </c>
      <c r="C45" s="76">
        <v>0</v>
      </c>
      <c r="D45" s="67">
        <v>0</v>
      </c>
      <c r="E45" s="77">
        <v>0</v>
      </c>
      <c r="F45" s="67">
        <v>0</v>
      </c>
    </row>
    <row r="46" spans="1:11">
      <c r="A46" s="6"/>
      <c r="B46" s="68" t="s">
        <v>11</v>
      </c>
      <c r="C46" s="69">
        <v>528</v>
      </c>
      <c r="D46" s="70">
        <v>3.9891808579760948E-3</v>
      </c>
      <c r="E46" s="71">
        <v>922662363.05000007</v>
      </c>
      <c r="F46" s="134">
        <v>4.8304835269354475E-3</v>
      </c>
      <c r="G46" s="128"/>
    </row>
    <row r="47" spans="1:11">
      <c r="A47" s="6"/>
      <c r="B47" s="8" t="s">
        <v>92</v>
      </c>
      <c r="C47" s="8"/>
      <c r="D47" s="52"/>
      <c r="E47" s="52"/>
      <c r="F47" s="8"/>
      <c r="G47" s="128"/>
    </row>
    <row r="49" spans="1:6">
      <c r="A49" s="6"/>
      <c r="B49" s="54" t="s">
        <v>13</v>
      </c>
      <c r="C49" s="55" t="s">
        <v>7</v>
      </c>
      <c r="D49" s="56" t="s">
        <v>8</v>
      </c>
      <c r="E49" s="55" t="s">
        <v>9</v>
      </c>
      <c r="F49" s="58" t="s">
        <v>10</v>
      </c>
    </row>
    <row r="50" spans="1:6">
      <c r="A50" s="6"/>
      <c r="B50" s="41" t="s">
        <v>101</v>
      </c>
      <c r="C50" s="73">
        <v>33841</v>
      </c>
      <c r="D50" s="65">
        <v>0.25567778298251709</v>
      </c>
      <c r="E50" s="43">
        <v>21461047257.839958</v>
      </c>
      <c r="F50" s="65">
        <v>0.11235663163618274</v>
      </c>
    </row>
    <row r="51" spans="1:6">
      <c r="A51" s="6"/>
      <c r="B51" s="44" t="s">
        <v>102</v>
      </c>
      <c r="C51" s="73">
        <v>8431</v>
      </c>
      <c r="D51" s="65">
        <v>6.3698454192417528E-2</v>
      </c>
      <c r="E51" s="43">
        <v>9383181113.3000107</v>
      </c>
      <c r="F51" s="65">
        <v>4.9124472410706915E-2</v>
      </c>
    </row>
    <row r="52" spans="1:6">
      <c r="A52" s="6"/>
      <c r="B52" s="44" t="s">
        <v>103</v>
      </c>
      <c r="C52" s="73">
        <v>9228</v>
      </c>
      <c r="D52" s="65">
        <v>6.9720001813264029E-2</v>
      </c>
      <c r="E52" s="43">
        <v>11861521905.119976</v>
      </c>
      <c r="F52" s="65">
        <v>6.2099515989426847E-2</v>
      </c>
    </row>
    <row r="53" spans="1:6">
      <c r="A53" s="6"/>
      <c r="B53" s="44" t="s">
        <v>104</v>
      </c>
      <c r="C53" s="73">
        <v>9829</v>
      </c>
      <c r="D53" s="65">
        <v>7.4260717145922417E-2</v>
      </c>
      <c r="E53" s="43">
        <v>14335307344.03998</v>
      </c>
      <c r="F53" s="65">
        <v>7.5050710587171873E-2</v>
      </c>
    </row>
    <row r="54" spans="1:6">
      <c r="A54" s="6"/>
      <c r="B54" s="44" t="s">
        <v>105</v>
      </c>
      <c r="C54" s="73">
        <v>10666</v>
      </c>
      <c r="D54" s="65">
        <v>8.0584475437827707E-2</v>
      </c>
      <c r="E54" s="43">
        <v>16925301592.550014</v>
      </c>
      <c r="F54" s="65">
        <v>8.8610301888727164E-2</v>
      </c>
    </row>
    <row r="55" spans="1:6">
      <c r="A55" s="6"/>
      <c r="B55" s="44" t="s">
        <v>106</v>
      </c>
      <c r="C55" s="73">
        <v>11013</v>
      </c>
      <c r="D55" s="65">
        <v>8.3206153009262762E-2</v>
      </c>
      <c r="E55" s="43">
        <v>18926301851.490005</v>
      </c>
      <c r="F55" s="65">
        <v>9.9086288745123263E-2</v>
      </c>
    </row>
    <row r="56" spans="1:6">
      <c r="A56" s="6"/>
      <c r="B56" s="44" t="s">
        <v>107</v>
      </c>
      <c r="C56" s="73">
        <v>12778</v>
      </c>
      <c r="D56" s="65">
        <v>9.6541198869732087E-2</v>
      </c>
      <c r="E56" s="43">
        <v>23571362328.159973</v>
      </c>
      <c r="F56" s="65">
        <v>0.12340492253007716</v>
      </c>
    </row>
    <row r="57" spans="1:6">
      <c r="A57" s="6"/>
      <c r="B57" s="44" t="s">
        <v>108</v>
      </c>
      <c r="C57" s="73">
        <v>9433</v>
      </c>
      <c r="D57" s="65">
        <v>7.1268831502440358E-2</v>
      </c>
      <c r="E57" s="43">
        <v>18042767454.360004</v>
      </c>
      <c r="F57" s="65">
        <v>9.4460654795225155E-2</v>
      </c>
    </row>
    <row r="58" spans="1:6">
      <c r="A58" s="6"/>
      <c r="B58" s="44" t="s">
        <v>109</v>
      </c>
      <c r="C58" s="73">
        <v>8951</v>
      </c>
      <c r="D58" s="65">
        <v>6.7627192916181869E-2</v>
      </c>
      <c r="E58" s="43">
        <v>18252129621.140011</v>
      </c>
      <c r="F58" s="65">
        <v>9.5556744262287899E-2</v>
      </c>
    </row>
    <row r="59" spans="1:6">
      <c r="A59" s="6"/>
      <c r="B59" s="44" t="s">
        <v>110</v>
      </c>
      <c r="C59" s="73">
        <v>11626</v>
      </c>
      <c r="D59" s="65">
        <v>8.7837531543238798E-2</v>
      </c>
      <c r="E59" s="43">
        <v>25060108313.980003</v>
      </c>
      <c r="F59" s="65">
        <v>0.13119906613914642</v>
      </c>
    </row>
    <row r="60" spans="1:6">
      <c r="A60" s="6"/>
      <c r="B60" s="44" t="s">
        <v>111</v>
      </c>
      <c r="C60" s="73">
        <v>3513</v>
      </c>
      <c r="D60" s="65">
        <v>2.6541652185738677E-2</v>
      </c>
      <c r="E60" s="43">
        <v>7303233542.3200006</v>
      </c>
      <c r="F60" s="65">
        <v>3.8235166765578053E-2</v>
      </c>
    </row>
    <row r="61" spans="1:6">
      <c r="A61" s="6"/>
      <c r="B61" s="44" t="s">
        <v>112</v>
      </c>
      <c r="C61" s="73">
        <v>1536</v>
      </c>
      <c r="D61" s="65">
        <v>1.1604889768657731E-2</v>
      </c>
      <c r="E61" s="43">
        <v>3091104584.9099994</v>
      </c>
      <c r="F61" s="65">
        <v>1.618309186047636E-2</v>
      </c>
    </row>
    <row r="62" spans="1:6">
      <c r="A62" s="6"/>
      <c r="B62" s="44" t="s">
        <v>113</v>
      </c>
      <c r="C62" s="73">
        <v>698</v>
      </c>
      <c r="D62" s="65">
        <v>5.2735762099759744E-3</v>
      </c>
      <c r="E62" s="43">
        <v>1366242114.5999999</v>
      </c>
      <c r="F62" s="65">
        <v>7.1527898965822361E-3</v>
      </c>
    </row>
    <row r="63" spans="1:6">
      <c r="A63" s="6"/>
      <c r="B63" s="44" t="s">
        <v>93</v>
      </c>
      <c r="C63" s="66">
        <v>815</v>
      </c>
      <c r="D63" s="67">
        <v>6.1575424228229496E-3</v>
      </c>
      <c r="E63" s="77">
        <v>1428673667.7900009</v>
      </c>
      <c r="F63" s="78">
        <v>7.4796424932877014E-3</v>
      </c>
    </row>
    <row r="64" spans="1:6">
      <c r="A64" s="6"/>
      <c r="B64" s="79" t="s">
        <v>11</v>
      </c>
      <c r="C64" s="80">
        <v>132358</v>
      </c>
      <c r="D64" s="81">
        <v>1</v>
      </c>
      <c r="E64" s="82">
        <v>191008282691.59998</v>
      </c>
      <c r="F64" s="83">
        <v>0.99999999999999967</v>
      </c>
    </row>
    <row r="65" spans="1:6">
      <c r="A65" s="6"/>
      <c r="B65" s="8"/>
      <c r="C65" s="8"/>
      <c r="D65" s="52"/>
      <c r="E65" s="52"/>
      <c r="F65" s="8"/>
    </row>
    <row r="66" spans="1:6">
      <c r="A66" s="6"/>
      <c r="B66" s="8"/>
      <c r="C66" s="7"/>
      <c r="D66" s="8"/>
      <c r="E66" s="84"/>
      <c r="F66" s="52"/>
    </row>
    <row r="67" spans="1:6">
      <c r="A67" s="6"/>
      <c r="B67" s="54" t="s">
        <v>14</v>
      </c>
      <c r="C67" s="55" t="s">
        <v>7</v>
      </c>
      <c r="D67" s="56" t="s">
        <v>8</v>
      </c>
      <c r="E67" s="55" t="s">
        <v>9</v>
      </c>
      <c r="F67" s="56" t="s">
        <v>10</v>
      </c>
    </row>
    <row r="68" spans="1:6">
      <c r="A68" s="6"/>
      <c r="B68" s="41" t="s">
        <v>101</v>
      </c>
      <c r="C68" s="73">
        <v>19249</v>
      </c>
      <c r="D68" s="65">
        <v>0.14543133018026866</v>
      </c>
      <c r="E68" s="43">
        <v>10585268319.55999</v>
      </c>
      <c r="F68" s="65">
        <v>5.54178497937226E-2</v>
      </c>
    </row>
    <row r="69" spans="1:6">
      <c r="A69" s="6"/>
      <c r="B69" s="44" t="s">
        <v>102</v>
      </c>
      <c r="C69" s="73">
        <v>5972</v>
      </c>
      <c r="D69" s="65">
        <v>4.5120053189078108E-2</v>
      </c>
      <c r="E69" s="43">
        <v>5334910950.2900028</v>
      </c>
      <c r="F69" s="65">
        <v>2.7930259751634417E-2</v>
      </c>
    </row>
    <row r="70" spans="1:6">
      <c r="A70" s="6"/>
      <c r="B70" s="44" t="s">
        <v>103</v>
      </c>
      <c r="C70" s="73">
        <v>6762</v>
      </c>
      <c r="D70" s="65">
        <v>5.108871394248931E-2</v>
      </c>
      <c r="E70" s="43">
        <v>7050359715.7500067</v>
      </c>
      <c r="F70" s="65">
        <v>3.6911277439907915E-2</v>
      </c>
    </row>
    <row r="71" spans="1:6">
      <c r="A71" s="6"/>
      <c r="B71" s="44" t="s">
        <v>104</v>
      </c>
      <c r="C71" s="73">
        <v>7263</v>
      </c>
      <c r="D71" s="65">
        <v>5.4873902597500718E-2</v>
      </c>
      <c r="E71" s="43">
        <v>8787353251.8800068</v>
      </c>
      <c r="F71" s="65">
        <v>4.6005090083281776E-2</v>
      </c>
    </row>
    <row r="72" spans="1:6">
      <c r="A72" s="6"/>
      <c r="B72" s="44" t="s">
        <v>105</v>
      </c>
      <c r="C72" s="73">
        <v>8407</v>
      </c>
      <c r="D72" s="65">
        <v>6.351712778978226E-2</v>
      </c>
      <c r="E72" s="43">
        <v>11281930207.669985</v>
      </c>
      <c r="F72" s="65">
        <v>5.9065136069966537E-2</v>
      </c>
    </row>
    <row r="73" spans="1:6">
      <c r="A73" s="6"/>
      <c r="B73" s="44" t="s">
        <v>106</v>
      </c>
      <c r="C73" s="73">
        <v>9107</v>
      </c>
      <c r="D73" s="65">
        <v>6.8805814533311166E-2</v>
      </c>
      <c r="E73" s="43">
        <v>13423427813.150005</v>
      </c>
      <c r="F73" s="65">
        <v>7.0276679230833861E-2</v>
      </c>
    </row>
    <row r="74" spans="1:6">
      <c r="A74" s="6"/>
      <c r="B74" s="44" t="s">
        <v>107</v>
      </c>
      <c r="C74" s="73">
        <v>20785</v>
      </c>
      <c r="D74" s="65">
        <v>0.15703621994892639</v>
      </c>
      <c r="E74" s="43">
        <v>34074973731.959934</v>
      </c>
      <c r="F74" s="65">
        <v>0.1783952677433211</v>
      </c>
    </row>
    <row r="75" spans="1:6">
      <c r="A75" s="6"/>
      <c r="B75" s="44" t="s">
        <v>108</v>
      </c>
      <c r="C75" s="73">
        <v>8800</v>
      </c>
      <c r="D75" s="65">
        <v>6.6486347632934914E-2</v>
      </c>
      <c r="E75" s="43">
        <v>14910217521.580025</v>
      </c>
      <c r="F75" s="65">
        <v>7.8060580994039466E-2</v>
      </c>
    </row>
    <row r="76" spans="1:6">
      <c r="A76" s="6"/>
      <c r="B76" s="44" t="s">
        <v>109</v>
      </c>
      <c r="C76" s="73">
        <v>17640</v>
      </c>
      <c r="D76" s="65">
        <v>0.13327490593692864</v>
      </c>
      <c r="E76" s="43">
        <v>30741444514.700027</v>
      </c>
      <c r="F76" s="65">
        <v>0.16094299200802123</v>
      </c>
    </row>
    <row r="77" spans="1:6">
      <c r="A77" s="6"/>
      <c r="B77" s="44" t="s">
        <v>110</v>
      </c>
      <c r="C77" s="73">
        <v>28373</v>
      </c>
      <c r="D77" s="65">
        <v>0.21436558424877983</v>
      </c>
      <c r="E77" s="43">
        <v>54818396665.05999</v>
      </c>
      <c r="F77" s="65">
        <v>0.28699486688527126</v>
      </c>
    </row>
    <row r="78" spans="1:6">
      <c r="A78" s="6"/>
      <c r="B78" s="44" t="s">
        <v>111</v>
      </c>
      <c r="C78" s="73">
        <v>0</v>
      </c>
      <c r="D78" s="65">
        <v>0</v>
      </c>
      <c r="E78" s="43">
        <v>0</v>
      </c>
      <c r="F78" s="65">
        <v>0</v>
      </c>
    </row>
    <row r="79" spans="1:6">
      <c r="A79" s="6"/>
      <c r="B79" s="44" t="s">
        <v>112</v>
      </c>
      <c r="C79" s="73">
        <v>0</v>
      </c>
      <c r="D79" s="65">
        <v>0</v>
      </c>
      <c r="E79" s="43">
        <v>0</v>
      </c>
      <c r="F79" s="65">
        <v>0</v>
      </c>
    </row>
    <row r="80" spans="1:6">
      <c r="A80" s="6"/>
      <c r="B80" s="44" t="s">
        <v>113</v>
      </c>
      <c r="C80" s="73">
        <v>0</v>
      </c>
      <c r="D80" s="65">
        <v>0</v>
      </c>
      <c r="E80" s="43">
        <v>0</v>
      </c>
      <c r="F80" s="65">
        <v>0</v>
      </c>
    </row>
    <row r="81" spans="1:6">
      <c r="A81" s="6"/>
      <c r="B81" s="44" t="s">
        <v>93</v>
      </c>
      <c r="C81" s="66">
        <v>0</v>
      </c>
      <c r="D81" s="67">
        <v>0</v>
      </c>
      <c r="E81" s="77">
        <v>0</v>
      </c>
      <c r="F81" s="67">
        <v>0</v>
      </c>
    </row>
    <row r="82" spans="1:6">
      <c r="A82" s="6"/>
      <c r="B82" s="79" t="s">
        <v>11</v>
      </c>
      <c r="C82" s="69">
        <v>132358</v>
      </c>
      <c r="D82" s="81">
        <v>0.99999999999999989</v>
      </c>
      <c r="E82" s="82">
        <v>191008282691.59995</v>
      </c>
      <c r="F82" s="83">
        <v>1.0000000000000002</v>
      </c>
    </row>
    <row r="83" spans="1:6">
      <c r="A83" s="6"/>
    </row>
    <row r="84" spans="1:6">
      <c r="A84" s="6"/>
    </row>
    <row r="85" spans="1:6">
      <c r="A85" s="6"/>
      <c r="B85" s="54" t="s">
        <v>15</v>
      </c>
      <c r="C85" s="55" t="s">
        <v>7</v>
      </c>
      <c r="D85" s="56" t="s">
        <v>8</v>
      </c>
      <c r="E85" s="55" t="s">
        <v>9</v>
      </c>
      <c r="F85" s="58" t="s">
        <v>10</v>
      </c>
    </row>
    <row r="86" spans="1:6">
      <c r="A86" s="6"/>
      <c r="B86" s="85" t="s">
        <v>114</v>
      </c>
      <c r="C86" s="86">
        <v>11481</v>
      </c>
      <c r="D86" s="64">
        <v>8.6742017860650666E-2</v>
      </c>
      <c r="E86" s="43">
        <v>23764755368.340034</v>
      </c>
      <c r="F86" s="62">
        <v>0.12441740762996312</v>
      </c>
    </row>
    <row r="87" spans="1:6">
      <c r="A87" s="6"/>
      <c r="B87" s="59" t="s">
        <v>115</v>
      </c>
      <c r="C87" s="63">
        <v>197</v>
      </c>
      <c r="D87" s="64">
        <v>1.4883875549645657E-3</v>
      </c>
      <c r="E87" s="43">
        <v>295606286.56999999</v>
      </c>
      <c r="F87" s="65">
        <v>1.5476097811280925E-3</v>
      </c>
    </row>
    <row r="88" spans="1:6">
      <c r="A88" s="6"/>
      <c r="B88" s="59" t="s">
        <v>116</v>
      </c>
      <c r="C88" s="63">
        <v>9682</v>
      </c>
      <c r="D88" s="64">
        <v>7.3150092929781349E-2</v>
      </c>
      <c r="E88" s="43">
        <v>13624815935.460033</v>
      </c>
      <c r="F88" s="65">
        <v>7.1331021584328441E-2</v>
      </c>
    </row>
    <row r="89" spans="1:6">
      <c r="A89" s="6"/>
      <c r="B89" s="59" t="s">
        <v>117</v>
      </c>
      <c r="C89" s="63">
        <v>5196</v>
      </c>
      <c r="D89" s="64">
        <v>3.9257166170537483E-2</v>
      </c>
      <c r="E89" s="43">
        <v>6355289773.2099991</v>
      </c>
      <c r="F89" s="65">
        <v>3.3272325595802468E-2</v>
      </c>
    </row>
    <row r="90" spans="1:6">
      <c r="A90" s="6"/>
      <c r="B90" s="59" t="s">
        <v>118</v>
      </c>
      <c r="C90" s="63">
        <v>13803</v>
      </c>
      <c r="D90" s="64">
        <v>0.10428534731561372</v>
      </c>
      <c r="E90" s="43">
        <v>14028447810.280003</v>
      </c>
      <c r="F90" s="65">
        <v>7.3444185836329334E-2</v>
      </c>
    </row>
    <row r="91" spans="1:6">
      <c r="A91" s="6"/>
      <c r="B91" s="59" t="s">
        <v>119</v>
      </c>
      <c r="C91" s="63">
        <v>1004</v>
      </c>
      <c r="D91" s="64">
        <v>7.5854878435757563E-3</v>
      </c>
      <c r="E91" s="43">
        <v>1838282707.0800004</v>
      </c>
      <c r="F91" s="65">
        <v>9.6240994431014918E-3</v>
      </c>
    </row>
    <row r="92" spans="1:6">
      <c r="A92" s="6"/>
      <c r="B92" s="59" t="s">
        <v>120</v>
      </c>
      <c r="C92" s="63">
        <v>8271</v>
      </c>
      <c r="D92" s="64">
        <v>6.2489611508182351E-2</v>
      </c>
      <c r="E92" s="43">
        <v>11346748378.639999</v>
      </c>
      <c r="F92" s="65">
        <v>5.9404483505881983E-2</v>
      </c>
    </row>
    <row r="93" spans="1:6">
      <c r="A93" s="6"/>
      <c r="B93" s="59" t="s">
        <v>121</v>
      </c>
      <c r="C93" s="63">
        <v>11129</v>
      </c>
      <c r="D93" s="64">
        <v>8.4082563955333256E-2</v>
      </c>
      <c r="E93" s="43">
        <v>13936469516.890003</v>
      </c>
      <c r="F93" s="65">
        <v>7.2962644972792506E-2</v>
      </c>
    </row>
    <row r="94" spans="1:6">
      <c r="A94" s="6"/>
      <c r="B94" s="59" t="s">
        <v>122</v>
      </c>
      <c r="C94" s="63">
        <v>6037</v>
      </c>
      <c r="D94" s="64">
        <v>4.5611145529548647E-2</v>
      </c>
      <c r="E94" s="43">
        <v>6964364650.4499922</v>
      </c>
      <c r="F94" s="65">
        <v>3.6461061019508675E-2</v>
      </c>
    </row>
    <row r="95" spans="1:6">
      <c r="A95" s="6"/>
      <c r="B95" s="59" t="s">
        <v>123</v>
      </c>
      <c r="C95" s="63">
        <v>12658</v>
      </c>
      <c r="D95" s="64">
        <v>9.5634566856555706E-2</v>
      </c>
      <c r="E95" s="43">
        <v>24813344986.609962</v>
      </c>
      <c r="F95" s="65">
        <v>0.12990716756860918</v>
      </c>
    </row>
    <row r="96" spans="1:6">
      <c r="A96" s="6"/>
      <c r="B96" s="59" t="s">
        <v>124</v>
      </c>
      <c r="C96" s="63">
        <v>2413</v>
      </c>
      <c r="D96" s="64">
        <v>1.8230858731621814E-2</v>
      </c>
      <c r="E96" s="43">
        <v>4519487175.1300001</v>
      </c>
      <c r="F96" s="65">
        <v>2.3661210453512719E-2</v>
      </c>
    </row>
    <row r="97" spans="1:6">
      <c r="A97" s="6"/>
      <c r="B97" s="59" t="s">
        <v>125</v>
      </c>
      <c r="C97" s="63">
        <v>291</v>
      </c>
      <c r="D97" s="64">
        <v>2.1985826319527342E-3</v>
      </c>
      <c r="E97" s="43">
        <v>386534374.56999993</v>
      </c>
      <c r="F97" s="65">
        <v>2.0236524255552528E-3</v>
      </c>
    </row>
    <row r="98" spans="1:6">
      <c r="A98" s="6"/>
      <c r="B98" s="59" t="s">
        <v>126</v>
      </c>
      <c r="C98" s="63">
        <v>33</v>
      </c>
      <c r="D98" s="64">
        <v>2.4932380362350593E-4</v>
      </c>
      <c r="E98" s="43">
        <v>49771677.399999999</v>
      </c>
      <c r="F98" s="65">
        <v>2.6057339869580846E-4</v>
      </c>
    </row>
    <row r="99" spans="1:6">
      <c r="A99" s="6"/>
      <c r="B99" s="59" t="s">
        <v>127</v>
      </c>
      <c r="C99" s="63">
        <v>6810</v>
      </c>
      <c r="D99" s="64">
        <v>5.1451366747759866E-2</v>
      </c>
      <c r="E99" s="43">
        <v>7633212644.970005</v>
      </c>
      <c r="F99" s="65">
        <v>3.9962731130851054E-2</v>
      </c>
    </row>
    <row r="100" spans="1:6">
      <c r="A100" s="6"/>
      <c r="B100" s="59" t="s">
        <v>128</v>
      </c>
      <c r="C100" s="63">
        <v>9360</v>
      </c>
      <c r="D100" s="64">
        <v>7.0717297027758044E-2</v>
      </c>
      <c r="E100" s="43">
        <v>12877155579.340014</v>
      </c>
      <c r="F100" s="65">
        <v>6.7416739200421641E-2</v>
      </c>
    </row>
    <row r="101" spans="1:6">
      <c r="A101" s="6"/>
      <c r="B101" s="59" t="s">
        <v>352</v>
      </c>
      <c r="C101" s="63">
        <v>21961</v>
      </c>
      <c r="D101" s="64">
        <v>0.16592121367805499</v>
      </c>
      <c r="E101" s="43">
        <v>31583384991.460011</v>
      </c>
      <c r="F101" s="65">
        <v>0.16535086618444816</v>
      </c>
    </row>
    <row r="102" spans="1:6">
      <c r="A102" s="6"/>
      <c r="B102" s="59" t="s">
        <v>129</v>
      </c>
      <c r="C102" s="63">
        <v>391</v>
      </c>
      <c r="D102" s="64">
        <v>2.9541093095997221E-3</v>
      </c>
      <c r="E102" s="43">
        <v>587594715.36999989</v>
      </c>
      <c r="F102" s="65">
        <v>3.0762787199062149E-3</v>
      </c>
    </row>
    <row r="103" spans="1:6">
      <c r="A103" s="6"/>
      <c r="B103" s="59" t="s">
        <v>392</v>
      </c>
      <c r="C103" s="63">
        <v>6304</v>
      </c>
      <c r="D103" s="64">
        <v>4.7628401758866103E-2</v>
      </c>
      <c r="E103" s="43">
        <v>8527615781.2999907</v>
      </c>
      <c r="F103" s="65">
        <v>4.4645267006921306E-2</v>
      </c>
    </row>
    <row r="104" spans="1:6">
      <c r="A104" s="6"/>
      <c r="B104" s="44" t="s">
        <v>393</v>
      </c>
      <c r="C104" s="63">
        <v>5337</v>
      </c>
      <c r="D104" s="64">
        <v>4.0322458786019734E-2</v>
      </c>
      <c r="E104" s="43">
        <v>7875400338.5300007</v>
      </c>
      <c r="F104" s="65">
        <v>4.1230674542242433E-2</v>
      </c>
    </row>
    <row r="105" spans="1:6">
      <c r="A105" s="6"/>
      <c r="B105" s="79" t="s">
        <v>11</v>
      </c>
      <c r="C105" s="241">
        <v>132358</v>
      </c>
      <c r="D105" s="104">
        <v>1</v>
      </c>
      <c r="E105" s="71">
        <v>191008282691.60007</v>
      </c>
      <c r="F105" s="242">
        <v>0.99999999999999978</v>
      </c>
    </row>
    <row r="106" spans="1:6">
      <c r="A106" s="6"/>
      <c r="B106" s="87"/>
      <c r="C106" s="8"/>
      <c r="D106" s="88"/>
      <c r="E106" s="89"/>
      <c r="F106" s="8"/>
    </row>
    <row r="107" spans="1:6">
      <c r="A107" s="6"/>
      <c r="B107" s="90"/>
      <c r="C107" s="7"/>
      <c r="D107" s="91"/>
      <c r="E107" s="92"/>
      <c r="F107" s="8"/>
    </row>
    <row r="108" spans="1:6">
      <c r="A108" s="6"/>
      <c r="B108" s="54" t="s">
        <v>16</v>
      </c>
      <c r="C108" s="55" t="s">
        <v>7</v>
      </c>
      <c r="D108" s="56" t="s">
        <v>8</v>
      </c>
      <c r="E108" s="55" t="s">
        <v>9</v>
      </c>
      <c r="F108" s="72" t="s">
        <v>10</v>
      </c>
    </row>
    <row r="109" spans="1:6">
      <c r="A109" s="6"/>
      <c r="B109" s="44" t="s">
        <v>17</v>
      </c>
      <c r="C109" s="60">
        <v>132358</v>
      </c>
      <c r="D109" s="62">
        <v>1</v>
      </c>
      <c r="E109" s="93">
        <v>191008282691.60007</v>
      </c>
      <c r="F109" s="94">
        <v>1</v>
      </c>
    </row>
    <row r="110" spans="1:6">
      <c r="A110" s="6"/>
      <c r="B110" s="44" t="s">
        <v>18</v>
      </c>
      <c r="C110" s="76"/>
      <c r="D110" s="67"/>
      <c r="E110" s="77"/>
      <c r="F110" s="78"/>
    </row>
    <row r="111" spans="1:6">
      <c r="A111" s="6"/>
      <c r="B111" s="79" t="s">
        <v>19</v>
      </c>
      <c r="C111" s="69">
        <v>132358</v>
      </c>
      <c r="D111" s="81">
        <v>1</v>
      </c>
      <c r="E111" s="82">
        <v>191008282691.60007</v>
      </c>
      <c r="F111" s="83">
        <v>1</v>
      </c>
    </row>
    <row r="112" spans="1:6">
      <c r="A112" s="6"/>
      <c r="B112" s="95"/>
      <c r="C112" s="96"/>
      <c r="D112" s="97"/>
      <c r="E112" s="98"/>
      <c r="F112" s="8"/>
    </row>
    <row r="113" spans="1:6">
      <c r="A113" s="6"/>
      <c r="B113" s="8"/>
      <c r="C113" s="8"/>
      <c r="D113" s="8"/>
      <c r="E113" s="52"/>
      <c r="F113" s="8"/>
    </row>
    <row r="114" spans="1:6">
      <c r="A114" s="6"/>
      <c r="B114" s="99" t="s">
        <v>20</v>
      </c>
      <c r="C114" s="55" t="s">
        <v>7</v>
      </c>
      <c r="D114" s="56" t="s">
        <v>8</v>
      </c>
      <c r="E114" s="55" t="s">
        <v>9</v>
      </c>
      <c r="F114" s="58" t="s">
        <v>10</v>
      </c>
    </row>
    <row r="115" spans="1:6">
      <c r="A115" s="6"/>
      <c r="B115" s="41" t="s">
        <v>143</v>
      </c>
      <c r="C115" s="86">
        <v>32346</v>
      </c>
      <c r="D115" s="100">
        <v>0.24438265915169466</v>
      </c>
      <c r="E115" s="61">
        <v>43302816563.250008</v>
      </c>
      <c r="F115" s="62">
        <v>0.2267064859860885</v>
      </c>
    </row>
    <row r="116" spans="1:6">
      <c r="A116" s="6"/>
      <c r="B116" s="44" t="s">
        <v>144</v>
      </c>
      <c r="C116" s="63">
        <v>72738</v>
      </c>
      <c r="D116" s="100">
        <v>0.54955499478686587</v>
      </c>
      <c r="E116" s="101">
        <v>106207494939.07979</v>
      </c>
      <c r="F116" s="65">
        <v>0.55603607049104464</v>
      </c>
    </row>
    <row r="117" spans="1:6">
      <c r="A117" s="6"/>
      <c r="B117" s="44" t="s">
        <v>145</v>
      </c>
      <c r="C117" s="63">
        <v>2047</v>
      </c>
      <c r="D117" s="100">
        <v>1.5465631091433838E-2</v>
      </c>
      <c r="E117" s="101">
        <v>2015990388.3500004</v>
      </c>
      <c r="F117" s="65">
        <v>1.055446580609805E-2</v>
      </c>
    </row>
    <row r="118" spans="1:6">
      <c r="A118" s="6"/>
      <c r="B118" s="44" t="s">
        <v>146</v>
      </c>
      <c r="C118" s="63">
        <v>6194</v>
      </c>
      <c r="D118" s="100">
        <v>4.6797322413454419E-2</v>
      </c>
      <c r="E118" s="101">
        <v>9144030400.9900074</v>
      </c>
      <c r="F118" s="65">
        <v>4.787242873521811E-2</v>
      </c>
    </row>
    <row r="119" spans="1:6">
      <c r="A119" s="6"/>
      <c r="B119" s="44" t="s">
        <v>147</v>
      </c>
      <c r="C119" s="63">
        <v>19033</v>
      </c>
      <c r="D119" s="100">
        <v>0.14379939255655116</v>
      </c>
      <c r="E119" s="102">
        <v>30337950399.929996</v>
      </c>
      <c r="F119" s="65">
        <v>0.15883054898155052</v>
      </c>
    </row>
    <row r="120" spans="1:6">
      <c r="A120" s="6"/>
      <c r="B120" s="79" t="s">
        <v>11</v>
      </c>
      <c r="C120" s="103">
        <v>132358</v>
      </c>
      <c r="D120" s="104">
        <v>1</v>
      </c>
      <c r="E120" s="71">
        <v>191008282691.59982</v>
      </c>
      <c r="F120" s="104">
        <v>0.99999999999999978</v>
      </c>
    </row>
    <row r="121" spans="1:6">
      <c r="A121" s="6"/>
      <c r="B121" s="8"/>
      <c r="C121" s="8"/>
      <c r="D121" s="8"/>
      <c r="E121" s="52"/>
      <c r="F121" s="8"/>
    </row>
    <row r="122" spans="1:6">
      <c r="A122" s="6"/>
      <c r="B122" s="8"/>
      <c r="C122" s="8"/>
      <c r="D122" s="8"/>
      <c r="E122" s="52"/>
      <c r="F122" s="8"/>
    </row>
    <row r="123" spans="1:6">
      <c r="A123" s="6"/>
      <c r="B123" s="99" t="s">
        <v>21</v>
      </c>
      <c r="C123" s="55" t="s">
        <v>7</v>
      </c>
      <c r="D123" s="56" t="s">
        <v>8</v>
      </c>
      <c r="E123" s="55" t="s">
        <v>9</v>
      </c>
      <c r="F123" s="72" t="s">
        <v>10</v>
      </c>
    </row>
    <row r="124" spans="1:6">
      <c r="A124" s="6"/>
      <c r="B124" s="41" t="s">
        <v>22</v>
      </c>
      <c r="C124" s="63">
        <v>98207</v>
      </c>
      <c r="D124" s="62">
        <v>0.7419800843167772</v>
      </c>
      <c r="E124" s="43">
        <v>148591213724.56976</v>
      </c>
      <c r="F124" s="94">
        <v>0.77793073489113429</v>
      </c>
    </row>
    <row r="125" spans="1:6">
      <c r="A125" s="6"/>
      <c r="B125" s="44" t="s">
        <v>94</v>
      </c>
      <c r="C125" s="63">
        <v>34151</v>
      </c>
      <c r="D125" s="65">
        <v>0.2580199156832228</v>
      </c>
      <c r="E125" s="43">
        <v>42417068967.030045</v>
      </c>
      <c r="F125" s="74">
        <v>0.22206926510886574</v>
      </c>
    </row>
    <row r="126" spans="1:6">
      <c r="A126" s="6"/>
      <c r="B126" s="44" t="s">
        <v>196</v>
      </c>
      <c r="C126" s="105"/>
      <c r="D126" s="67"/>
      <c r="E126" s="77"/>
      <c r="F126" s="78"/>
    </row>
    <row r="127" spans="1:6">
      <c r="A127" s="6"/>
      <c r="B127" s="79" t="s">
        <v>11</v>
      </c>
      <c r="C127" s="69">
        <v>132358</v>
      </c>
      <c r="D127" s="81">
        <v>1</v>
      </c>
      <c r="E127" s="82">
        <v>191008282691.59979</v>
      </c>
      <c r="F127" s="83">
        <v>1</v>
      </c>
    </row>
    <row r="128" spans="1:6">
      <c r="A128" s="6"/>
      <c r="B128" s="126"/>
      <c r="C128" s="126"/>
      <c r="D128" s="126"/>
      <c r="E128" s="127"/>
      <c r="F128" s="8"/>
    </row>
    <row r="129" spans="1:6">
      <c r="B129" s="8"/>
      <c r="C129" s="8"/>
      <c r="D129" s="8"/>
      <c r="E129" s="52"/>
      <c r="F129" s="8"/>
    </row>
    <row r="130" spans="1:6">
      <c r="A130" s="6"/>
      <c r="B130" s="54" t="s">
        <v>23</v>
      </c>
      <c r="C130" s="55" t="s">
        <v>7</v>
      </c>
      <c r="D130" s="106" t="s">
        <v>8</v>
      </c>
      <c r="E130" s="107" t="s">
        <v>9</v>
      </c>
      <c r="F130" s="58" t="s">
        <v>10</v>
      </c>
    </row>
    <row r="131" spans="1:6">
      <c r="A131" s="6"/>
      <c r="B131" s="44" t="s">
        <v>148</v>
      </c>
      <c r="C131" s="108">
        <v>7791</v>
      </c>
      <c r="D131" s="31">
        <v>5.8863083455476813E-2</v>
      </c>
      <c r="E131" s="43">
        <v>15280381004.870007</v>
      </c>
      <c r="F131" s="94">
        <v>7.9998525663630748E-2</v>
      </c>
    </row>
    <row r="132" spans="1:6">
      <c r="A132" s="6"/>
      <c r="B132" s="44" t="s">
        <v>149</v>
      </c>
      <c r="C132" s="63">
        <v>10869</v>
      </c>
      <c r="D132" s="64">
        <v>8.2118194593451099E-2</v>
      </c>
      <c r="E132" s="43">
        <v>20548262586.28001</v>
      </c>
      <c r="F132" s="74">
        <v>0.10757786152895271</v>
      </c>
    </row>
    <row r="133" spans="1:6">
      <c r="A133" s="6"/>
      <c r="B133" s="44" t="s">
        <v>150</v>
      </c>
      <c r="C133" s="63">
        <v>13611</v>
      </c>
      <c r="D133" s="64">
        <v>0.1028347360945315</v>
      </c>
      <c r="E133" s="43">
        <v>24317599414.020023</v>
      </c>
      <c r="F133" s="74">
        <v>0.12731175356035715</v>
      </c>
    </row>
    <row r="134" spans="1:6">
      <c r="A134" s="6"/>
      <c r="B134" s="44" t="s">
        <v>151</v>
      </c>
      <c r="C134" s="63">
        <v>12713</v>
      </c>
      <c r="D134" s="64">
        <v>9.6050106529261547E-2</v>
      </c>
      <c r="E134" s="43">
        <v>21886670684.529999</v>
      </c>
      <c r="F134" s="74">
        <v>0.11458492991043734</v>
      </c>
    </row>
    <row r="135" spans="1:6">
      <c r="A135" s="6"/>
      <c r="B135" s="44" t="s">
        <v>152</v>
      </c>
      <c r="C135" s="63">
        <v>10538</v>
      </c>
      <c r="D135" s="64">
        <v>7.9617401290439566E-2</v>
      </c>
      <c r="E135" s="43">
        <v>17097877054.729994</v>
      </c>
      <c r="F135" s="74">
        <v>8.9513799159882723E-2</v>
      </c>
    </row>
    <row r="136" spans="1:6">
      <c r="A136" s="6"/>
      <c r="B136" s="44" t="s">
        <v>153</v>
      </c>
      <c r="C136" s="63">
        <v>9669</v>
      </c>
      <c r="D136" s="64">
        <v>7.3051874461687247E-2</v>
      </c>
      <c r="E136" s="43">
        <v>15219951906.93001</v>
      </c>
      <c r="F136" s="74">
        <v>7.9682156671205609E-2</v>
      </c>
    </row>
    <row r="137" spans="1:6">
      <c r="A137" s="6"/>
      <c r="B137" s="44" t="s">
        <v>154</v>
      </c>
      <c r="C137" s="63">
        <v>8893</v>
      </c>
      <c r="D137" s="64">
        <v>6.7188987443146622E-2</v>
      </c>
      <c r="E137" s="43">
        <v>13307431684.02</v>
      </c>
      <c r="F137" s="74">
        <v>6.9669395989000307E-2</v>
      </c>
    </row>
    <row r="138" spans="1:6">
      <c r="A138" s="6"/>
      <c r="B138" s="44" t="s">
        <v>155</v>
      </c>
      <c r="C138" s="63">
        <v>7918</v>
      </c>
      <c r="D138" s="64">
        <v>5.9822602336088486E-2</v>
      </c>
      <c r="E138" s="43">
        <v>11081076169.879997</v>
      </c>
      <c r="F138" s="74">
        <v>5.8013589849249536E-2</v>
      </c>
    </row>
    <row r="139" spans="1:6">
      <c r="A139" s="6"/>
      <c r="B139" s="44" t="s">
        <v>156</v>
      </c>
      <c r="C139" s="109">
        <v>50356</v>
      </c>
      <c r="D139" s="105">
        <v>0.38045301379591712</v>
      </c>
      <c r="E139" s="77">
        <v>52269032186.340057</v>
      </c>
      <c r="F139" s="78">
        <v>0.27364798766728388</v>
      </c>
    </row>
    <row r="140" spans="1:6">
      <c r="A140" s="6"/>
      <c r="B140" s="79" t="s">
        <v>11</v>
      </c>
      <c r="C140" s="69">
        <v>132358</v>
      </c>
      <c r="D140" s="81">
        <v>1</v>
      </c>
      <c r="E140" s="82">
        <v>191008282691.6001</v>
      </c>
      <c r="F140" s="83">
        <v>1</v>
      </c>
    </row>
    <row r="141" spans="1:6">
      <c r="A141" s="6"/>
      <c r="B141" s="126"/>
      <c r="C141" s="126"/>
      <c r="D141" s="126"/>
      <c r="E141" s="127"/>
      <c r="F141" s="8"/>
    </row>
    <row r="142" spans="1:6">
      <c r="A142" s="6"/>
      <c r="B142" s="126"/>
      <c r="C142" s="126"/>
      <c r="D142" s="126"/>
      <c r="E142" s="127"/>
      <c r="F142" s="8"/>
    </row>
    <row r="143" spans="1:6">
      <c r="A143" s="6"/>
      <c r="B143" s="54" t="s">
        <v>95</v>
      </c>
      <c r="C143" s="55" t="s">
        <v>7</v>
      </c>
      <c r="D143" s="106" t="s">
        <v>8</v>
      </c>
      <c r="E143" s="107" t="s">
        <v>9</v>
      </c>
      <c r="F143" s="58" t="s">
        <v>10</v>
      </c>
    </row>
    <row r="144" spans="1:6">
      <c r="A144" s="6"/>
      <c r="B144" s="44" t="s">
        <v>157</v>
      </c>
      <c r="C144" s="108">
        <v>2931</v>
      </c>
      <c r="D144" s="31">
        <v>2.2144486921833208E-2</v>
      </c>
      <c r="E144" s="43">
        <v>514951873.93999988</v>
      </c>
      <c r="F144" s="94">
        <v>2.695966199389561E-3</v>
      </c>
    </row>
    <row r="145" spans="1:6">
      <c r="A145" s="6"/>
      <c r="B145" s="44" t="s">
        <v>158</v>
      </c>
      <c r="C145" s="63">
        <v>4713</v>
      </c>
      <c r="D145" s="64">
        <v>3.5607972317502533E-2</v>
      </c>
      <c r="E145" s="43">
        <v>1780008464.2299998</v>
      </c>
      <c r="F145" s="74">
        <v>9.3190119252785624E-3</v>
      </c>
    </row>
    <row r="146" spans="1:6">
      <c r="A146" s="6"/>
      <c r="B146" s="44" t="s">
        <v>159</v>
      </c>
      <c r="C146" s="63">
        <v>5492</v>
      </c>
      <c r="D146" s="64">
        <v>4.1493525136372562E-2</v>
      </c>
      <c r="E146" s="43">
        <v>3381250175.2999992</v>
      </c>
      <c r="F146" s="74">
        <v>1.7702112848997913E-2</v>
      </c>
    </row>
    <row r="147" spans="1:6">
      <c r="A147" s="6"/>
      <c r="B147" s="44" t="s">
        <v>160</v>
      </c>
      <c r="C147" s="63">
        <v>7362</v>
      </c>
      <c r="D147" s="64">
        <v>5.5621874008371236E-2</v>
      </c>
      <c r="E147" s="43">
        <v>6269367963.0799932</v>
      </c>
      <c r="F147" s="74">
        <v>3.2822492693693542E-2</v>
      </c>
    </row>
    <row r="148" spans="1:6">
      <c r="A148" s="6"/>
      <c r="B148" s="44" t="s">
        <v>161</v>
      </c>
      <c r="C148" s="63">
        <v>11795</v>
      </c>
      <c r="D148" s="64">
        <v>8.9114371628462197E-2</v>
      </c>
      <c r="E148" s="43">
        <v>12113482693.920036</v>
      </c>
      <c r="F148" s="74">
        <v>6.3418625219924821E-2</v>
      </c>
    </row>
    <row r="149" spans="1:6">
      <c r="A149" s="6"/>
      <c r="B149" s="44" t="s">
        <v>162</v>
      </c>
      <c r="C149" s="63">
        <v>17002</v>
      </c>
      <c r="D149" s="64">
        <v>0.12845464573354085</v>
      </c>
      <c r="E149" s="43">
        <v>20164390453.400009</v>
      </c>
      <c r="F149" s="74">
        <v>0.10556814693715255</v>
      </c>
    </row>
    <row r="150" spans="1:6">
      <c r="A150" s="6"/>
      <c r="B150" s="44" t="s">
        <v>163</v>
      </c>
      <c r="C150" s="63">
        <v>22255</v>
      </c>
      <c r="D150" s="64">
        <v>0.16814246211033712</v>
      </c>
      <c r="E150" s="43">
        <v>31140224829.100018</v>
      </c>
      <c r="F150" s="74">
        <v>0.16303075652158336</v>
      </c>
    </row>
    <row r="151" spans="1:6">
      <c r="A151" s="6"/>
      <c r="B151" s="44" t="s">
        <v>164</v>
      </c>
      <c r="C151" s="63">
        <v>34896</v>
      </c>
      <c r="D151" s="64">
        <v>0.26364858943169284</v>
      </c>
      <c r="E151" s="43">
        <v>59282319971.050011</v>
      </c>
      <c r="F151" s="74">
        <v>0.31036517964389332</v>
      </c>
    </row>
    <row r="152" spans="1:6">
      <c r="A152" s="6"/>
      <c r="B152" s="44" t="s">
        <v>165</v>
      </c>
      <c r="C152" s="63">
        <v>11624</v>
      </c>
      <c r="D152" s="64">
        <v>8.7822421009685847E-2</v>
      </c>
      <c r="E152" s="43">
        <v>23579632257.140015</v>
      </c>
      <c r="F152" s="74">
        <v>0.12344821871003069</v>
      </c>
    </row>
    <row r="153" spans="1:6">
      <c r="A153" s="6"/>
      <c r="B153" s="44" t="s">
        <v>166</v>
      </c>
      <c r="C153" s="63">
        <v>14095</v>
      </c>
      <c r="D153" s="64">
        <v>0.10649148521434292</v>
      </c>
      <c r="E153" s="43">
        <v>32376470677.979984</v>
      </c>
      <c r="F153" s="74">
        <v>0.16950296721035227</v>
      </c>
    </row>
    <row r="154" spans="1:6">
      <c r="A154" s="6"/>
      <c r="B154" s="44" t="s">
        <v>197</v>
      </c>
      <c r="C154" s="109">
        <v>193</v>
      </c>
      <c r="D154" s="105">
        <v>1.4581664878586863E-3</v>
      </c>
      <c r="E154" s="77">
        <v>406183332.46000004</v>
      </c>
      <c r="F154" s="78">
        <v>2.1265220897034045E-3</v>
      </c>
    </row>
    <row r="155" spans="1:6">
      <c r="A155" s="6"/>
      <c r="B155" s="79" t="s">
        <v>11</v>
      </c>
      <c r="C155" s="69">
        <v>132358</v>
      </c>
      <c r="D155" s="81">
        <v>1</v>
      </c>
      <c r="E155" s="82">
        <v>191008282691.60007</v>
      </c>
      <c r="F155" s="83">
        <v>1</v>
      </c>
    </row>
    <row r="156" spans="1:6">
      <c r="A156" s="6"/>
      <c r="B156" s="126"/>
      <c r="C156" s="126"/>
      <c r="D156" s="126"/>
      <c r="E156" s="127"/>
      <c r="F156" s="8"/>
    </row>
    <row r="157" spans="1:6">
      <c r="A157" s="6"/>
      <c r="B157" s="8"/>
      <c r="C157" s="127"/>
      <c r="D157" s="110"/>
      <c r="E157" s="23"/>
      <c r="F157" s="8"/>
    </row>
    <row r="158" spans="1:6">
      <c r="A158" s="6"/>
      <c r="B158" s="99" t="s">
        <v>24</v>
      </c>
      <c r="C158" s="57" t="s">
        <v>7</v>
      </c>
      <c r="D158" s="56" t="s">
        <v>8</v>
      </c>
      <c r="E158" s="56" t="s">
        <v>9</v>
      </c>
      <c r="F158" s="72" t="s">
        <v>10</v>
      </c>
    </row>
    <row r="159" spans="1:6">
      <c r="A159" s="6"/>
      <c r="B159" s="41" t="s">
        <v>25</v>
      </c>
      <c r="C159" s="108">
        <v>129535</v>
      </c>
      <c r="D159" s="111">
        <v>0.97867148189002551</v>
      </c>
      <c r="E159" s="43">
        <v>186769747707.42941</v>
      </c>
      <c r="F159" s="94">
        <v>0.97780967964089016</v>
      </c>
    </row>
    <row r="160" spans="1:6">
      <c r="A160" s="6"/>
      <c r="B160" s="44" t="s">
        <v>26</v>
      </c>
      <c r="C160" s="63">
        <v>2823</v>
      </c>
      <c r="D160" s="64">
        <v>2.1328518109974465E-2</v>
      </c>
      <c r="E160" s="43">
        <v>4238534984.1699991</v>
      </c>
      <c r="F160" s="74">
        <v>2.21903203591098E-2</v>
      </c>
    </row>
    <row r="161" spans="1:6">
      <c r="A161" s="6"/>
      <c r="B161" s="44" t="s">
        <v>196</v>
      </c>
      <c r="C161" s="76"/>
      <c r="D161" s="105"/>
      <c r="E161" s="112"/>
      <c r="F161" s="67"/>
    </row>
    <row r="162" spans="1:6">
      <c r="A162" s="6"/>
      <c r="B162" s="79" t="s">
        <v>11</v>
      </c>
      <c r="C162" s="69">
        <v>132358</v>
      </c>
      <c r="D162" s="81">
        <v>1</v>
      </c>
      <c r="E162" s="82">
        <v>191008282691.59943</v>
      </c>
      <c r="F162" s="83">
        <v>1</v>
      </c>
    </row>
    <row r="163" spans="1:6">
      <c r="A163" s="6"/>
      <c r="B163" s="8"/>
      <c r="C163" s="9"/>
      <c r="D163" s="9"/>
      <c r="E163" s="23"/>
      <c r="F163" s="8"/>
    </row>
    <row r="164" spans="1:6">
      <c r="A164" s="6"/>
      <c r="B164" s="9"/>
      <c r="C164" s="9"/>
      <c r="D164" s="9"/>
      <c r="E164" s="23"/>
      <c r="F164" s="8"/>
    </row>
    <row r="165" spans="1:6">
      <c r="A165" s="6"/>
      <c r="B165" s="99" t="s">
        <v>27</v>
      </c>
      <c r="C165" s="55" t="s">
        <v>7</v>
      </c>
      <c r="D165" s="56" t="s">
        <v>8</v>
      </c>
      <c r="E165" s="56" t="s">
        <v>9</v>
      </c>
      <c r="F165" s="72" t="s">
        <v>10</v>
      </c>
    </row>
    <row r="166" spans="1:6">
      <c r="A166" s="6"/>
      <c r="B166" s="41" t="s">
        <v>167</v>
      </c>
      <c r="C166" s="108">
        <v>13562</v>
      </c>
      <c r="D166" s="64">
        <v>0.10246452802248447</v>
      </c>
      <c r="E166" s="43">
        <v>2419320760.1300025</v>
      </c>
      <c r="F166" s="74">
        <v>1.2666051576602114E-2</v>
      </c>
    </row>
    <row r="167" spans="1:6">
      <c r="A167" s="6"/>
      <c r="B167" s="44" t="s">
        <v>168</v>
      </c>
      <c r="C167" s="63">
        <v>6349</v>
      </c>
      <c r="D167" s="64">
        <v>4.7968388763807247E-2</v>
      </c>
      <c r="E167" s="43">
        <v>2237968120.4500051</v>
      </c>
      <c r="F167" s="74">
        <v>1.1716602489240769E-2</v>
      </c>
    </row>
    <row r="168" spans="1:6">
      <c r="A168" s="6"/>
      <c r="B168" s="44" t="s">
        <v>169</v>
      </c>
      <c r="C168" s="63">
        <v>6478</v>
      </c>
      <c r="D168" s="64">
        <v>4.8943018177971864E-2</v>
      </c>
      <c r="E168" s="43">
        <v>2933958360.9699993</v>
      </c>
      <c r="F168" s="74">
        <v>1.5360372438440998E-2</v>
      </c>
    </row>
    <row r="169" spans="1:6">
      <c r="A169" s="6"/>
      <c r="B169" s="44" t="s">
        <v>170</v>
      </c>
      <c r="C169" s="63">
        <v>14434</v>
      </c>
      <c r="D169" s="64">
        <v>0.10905272065156621</v>
      </c>
      <c r="E169" s="43">
        <v>9020118204.9800129</v>
      </c>
      <c r="F169" s="74">
        <v>4.722370191424527E-2</v>
      </c>
    </row>
    <row r="170" spans="1:6">
      <c r="A170" s="6"/>
      <c r="B170" s="44" t="s">
        <v>171</v>
      </c>
      <c r="C170" s="63">
        <v>13950</v>
      </c>
      <c r="D170" s="64">
        <v>0.10539597153175478</v>
      </c>
      <c r="E170" s="43">
        <v>12256322188.220022</v>
      </c>
      <c r="F170" s="74">
        <v>6.4166443546372035E-2</v>
      </c>
    </row>
    <row r="171" spans="1:6">
      <c r="A171" s="6"/>
      <c r="B171" s="44" t="s">
        <v>172</v>
      </c>
      <c r="C171" s="63">
        <v>25894</v>
      </c>
      <c r="D171" s="64">
        <v>0.195636077909911</v>
      </c>
      <c r="E171" s="43">
        <v>32447752779.540005</v>
      </c>
      <c r="F171" s="74">
        <v>0.16987615574728668</v>
      </c>
    </row>
    <row r="172" spans="1:6">
      <c r="A172" s="6"/>
      <c r="B172" s="44" t="s">
        <v>173</v>
      </c>
      <c r="C172" s="63">
        <v>20264</v>
      </c>
      <c r="D172" s="64">
        <v>0.15309992595838559</v>
      </c>
      <c r="E172" s="43">
        <v>35279808791.909927</v>
      </c>
      <c r="F172" s="74">
        <v>0.18470303117102174</v>
      </c>
    </row>
    <row r="173" spans="1:6">
      <c r="A173" s="6"/>
      <c r="B173" s="44" t="s">
        <v>174</v>
      </c>
      <c r="C173" s="63">
        <v>20598</v>
      </c>
      <c r="D173" s="64">
        <v>0.15562338506172652</v>
      </c>
      <c r="E173" s="43">
        <v>49965884145.819977</v>
      </c>
      <c r="F173" s="74">
        <v>0.26159014384991031</v>
      </c>
    </row>
    <row r="174" spans="1:6">
      <c r="A174" s="6"/>
      <c r="B174" s="44" t="s">
        <v>175</v>
      </c>
      <c r="C174" s="109">
        <v>10829</v>
      </c>
      <c r="D174" s="67">
        <v>8.1815983922392296E-2</v>
      </c>
      <c r="E174" s="77">
        <v>44447149339.58004</v>
      </c>
      <c r="F174" s="67">
        <v>0.23269749726688002</v>
      </c>
    </row>
    <row r="175" spans="1:6">
      <c r="A175" s="6"/>
      <c r="B175" s="79" t="s">
        <v>11</v>
      </c>
      <c r="C175" s="69">
        <v>132358</v>
      </c>
      <c r="D175" s="81">
        <v>1</v>
      </c>
      <c r="E175" s="82">
        <v>191008282691.60001</v>
      </c>
      <c r="F175" s="81">
        <v>1.0000000000000031</v>
      </c>
    </row>
    <row r="176" spans="1:6">
      <c r="A176" s="6"/>
      <c r="B176" s="16"/>
      <c r="C176" s="113"/>
      <c r="D176" s="114"/>
      <c r="E176" s="115"/>
      <c r="F176" s="114"/>
    </row>
    <row r="177" spans="1:6">
      <c r="A177" s="6"/>
      <c r="B177" s="126"/>
      <c r="C177" s="9"/>
      <c r="D177" s="9"/>
      <c r="E177" s="23"/>
      <c r="F177" s="8"/>
    </row>
    <row r="178" spans="1:6">
      <c r="A178" s="6"/>
      <c r="B178" s="99" t="s">
        <v>28</v>
      </c>
      <c r="C178" s="55" t="s">
        <v>7</v>
      </c>
      <c r="D178" s="56" t="s">
        <v>8</v>
      </c>
      <c r="E178" s="56" t="s">
        <v>9</v>
      </c>
      <c r="F178" s="58" t="s">
        <v>10</v>
      </c>
    </row>
    <row r="179" spans="1:6">
      <c r="A179" s="6"/>
      <c r="B179" s="85" t="s">
        <v>2</v>
      </c>
      <c r="C179" s="116">
        <v>64</v>
      </c>
      <c r="D179" s="64">
        <v>4.8353707369407214E-4</v>
      </c>
      <c r="E179" s="43">
        <v>119345927.67</v>
      </c>
      <c r="F179" s="74">
        <v>6.2482069357534136E-4</v>
      </c>
    </row>
    <row r="180" spans="1:6">
      <c r="A180" s="6"/>
      <c r="B180" s="59" t="s">
        <v>176</v>
      </c>
      <c r="C180" s="63">
        <v>3</v>
      </c>
      <c r="D180" s="64">
        <v>2.2665800329409632E-5</v>
      </c>
      <c r="E180" s="43">
        <v>5586007</v>
      </c>
      <c r="F180" s="74">
        <v>2.9244841748664518E-5</v>
      </c>
    </row>
    <row r="181" spans="1:6">
      <c r="A181" s="6"/>
      <c r="B181" s="59" t="s">
        <v>177</v>
      </c>
      <c r="C181" s="63">
        <v>131796</v>
      </c>
      <c r="D181" s="64">
        <v>0.99575394007162388</v>
      </c>
      <c r="E181" s="43">
        <v>190417206233.46936</v>
      </c>
      <c r="F181" s="74">
        <v>0.99690549305087262</v>
      </c>
    </row>
    <row r="182" spans="1:6">
      <c r="A182" s="6"/>
      <c r="B182" s="59" t="s">
        <v>1</v>
      </c>
      <c r="C182" s="63">
        <v>302</v>
      </c>
      <c r="D182" s="64">
        <v>2.2816905664939028E-3</v>
      </c>
      <c r="E182" s="43">
        <v>266412596.07999995</v>
      </c>
      <c r="F182" s="74">
        <v>1.3947698619444049E-3</v>
      </c>
    </row>
    <row r="183" spans="1:6">
      <c r="A183" s="6"/>
      <c r="B183" s="59" t="s">
        <v>178</v>
      </c>
      <c r="C183" s="63">
        <v>189</v>
      </c>
      <c r="D183" s="64">
        <v>1.4279454207528069E-3</v>
      </c>
      <c r="E183" s="43">
        <v>195851081.38000003</v>
      </c>
      <c r="F183" s="74">
        <v>1.0253538674876198E-3</v>
      </c>
    </row>
    <row r="184" spans="1:6">
      <c r="A184" s="6"/>
      <c r="B184" s="75" t="s">
        <v>179</v>
      </c>
      <c r="C184" s="109">
        <v>4</v>
      </c>
      <c r="D184" s="67">
        <v>3.0221067105879509E-5</v>
      </c>
      <c r="E184" s="77">
        <v>3880846</v>
      </c>
      <c r="F184" s="78">
        <v>2.031768437113267E-5</v>
      </c>
    </row>
    <row r="185" spans="1:6">
      <c r="A185" s="6"/>
      <c r="B185" s="79" t="s">
        <v>11</v>
      </c>
      <c r="C185" s="69">
        <v>132358</v>
      </c>
      <c r="D185" s="81">
        <v>0.99999999999999989</v>
      </c>
      <c r="E185" s="82">
        <v>191008282691.59937</v>
      </c>
      <c r="F185" s="83">
        <v>0.99999999999999978</v>
      </c>
    </row>
    <row r="186" spans="1:6">
      <c r="A186" s="6"/>
      <c r="B186" s="126"/>
      <c r="C186" s="9"/>
      <c r="D186" s="9"/>
      <c r="E186" s="23"/>
      <c r="F186" s="8"/>
    </row>
    <row r="187" spans="1:6">
      <c r="A187" s="6"/>
      <c r="B187" s="8"/>
      <c r="C187" s="8"/>
      <c r="D187" s="8"/>
      <c r="E187" s="52"/>
      <c r="F187" s="8"/>
    </row>
    <row r="188" spans="1:6">
      <c r="A188" s="6"/>
      <c r="B188" s="99" t="s">
        <v>29</v>
      </c>
      <c r="C188" s="55" t="s">
        <v>7</v>
      </c>
      <c r="D188" s="56" t="s">
        <v>8</v>
      </c>
      <c r="E188" s="55" t="s">
        <v>9</v>
      </c>
      <c r="F188" s="72" t="s">
        <v>10</v>
      </c>
    </row>
    <row r="189" spans="1:6">
      <c r="A189" s="6"/>
      <c r="B189" s="41" t="s">
        <v>30</v>
      </c>
      <c r="C189" s="60"/>
      <c r="D189" s="62"/>
      <c r="E189" s="43"/>
      <c r="F189" s="94"/>
    </row>
    <row r="190" spans="1:6">
      <c r="A190" s="6"/>
      <c r="B190" s="44" t="s">
        <v>31</v>
      </c>
      <c r="C190" s="73">
        <v>132358</v>
      </c>
      <c r="D190" s="65">
        <v>1</v>
      </c>
      <c r="E190" s="43">
        <v>191008282691.59937</v>
      </c>
      <c r="F190" s="74">
        <v>1</v>
      </c>
    </row>
    <row r="191" spans="1:6">
      <c r="A191" s="6"/>
      <c r="B191" s="44" t="s">
        <v>32</v>
      </c>
      <c r="C191" s="73"/>
      <c r="D191" s="65"/>
      <c r="E191" s="43"/>
      <c r="F191" s="74"/>
    </row>
    <row r="192" spans="1:6">
      <c r="A192" s="6"/>
      <c r="B192" s="44" t="s">
        <v>33</v>
      </c>
      <c r="C192" s="73"/>
      <c r="D192" s="65"/>
      <c r="E192" s="43"/>
      <c r="F192" s="74"/>
    </row>
    <row r="193" spans="1:6">
      <c r="A193" s="6"/>
      <c r="B193" s="45" t="s">
        <v>196</v>
      </c>
      <c r="C193" s="76"/>
      <c r="D193" s="67"/>
      <c r="E193" s="77"/>
      <c r="F193" s="78"/>
    </row>
    <row r="194" spans="1:6">
      <c r="A194" s="6"/>
      <c r="B194" s="79" t="s">
        <v>11</v>
      </c>
      <c r="C194" s="69">
        <v>132358</v>
      </c>
      <c r="D194" s="81">
        <v>1</v>
      </c>
      <c r="E194" s="82">
        <v>191008282691.59937</v>
      </c>
      <c r="F194" s="83">
        <v>1</v>
      </c>
    </row>
    <row r="197" spans="1:6">
      <c r="B197" s="99" t="s">
        <v>132</v>
      </c>
      <c r="C197" s="57" t="s">
        <v>7</v>
      </c>
      <c r="D197" s="106" t="s">
        <v>96</v>
      </c>
      <c r="E197" s="55" t="s">
        <v>9</v>
      </c>
      <c r="F197" s="58" t="s">
        <v>10</v>
      </c>
    </row>
    <row r="198" spans="1:6">
      <c r="B198" s="117">
        <v>1</v>
      </c>
      <c r="C198" s="86">
        <v>1</v>
      </c>
      <c r="D198" s="62" t="s">
        <v>465</v>
      </c>
      <c r="E198" s="43">
        <v>15990000</v>
      </c>
      <c r="F198" s="118">
        <v>8.3713647254854073E-5</v>
      </c>
    </row>
    <row r="199" spans="1:6">
      <c r="B199" s="119">
        <v>2</v>
      </c>
      <c r="C199" s="63">
        <v>1</v>
      </c>
      <c r="D199" s="65" t="s">
        <v>465</v>
      </c>
      <c r="E199" s="43">
        <v>15375678</v>
      </c>
      <c r="F199" s="118">
        <v>8.0497441175498449E-5</v>
      </c>
    </row>
    <row r="200" spans="1:6">
      <c r="B200" s="119">
        <v>3</v>
      </c>
      <c r="C200" s="63">
        <v>1</v>
      </c>
      <c r="D200" s="65" t="s">
        <v>465</v>
      </c>
      <c r="E200" s="43">
        <v>15100000</v>
      </c>
      <c r="F200" s="118">
        <v>7.9054163448924106E-5</v>
      </c>
    </row>
    <row r="201" spans="1:6">
      <c r="B201" s="119">
        <v>4</v>
      </c>
      <c r="C201" s="63">
        <v>1</v>
      </c>
      <c r="D201" s="65" t="s">
        <v>465</v>
      </c>
      <c r="E201" s="43">
        <v>14922102</v>
      </c>
      <c r="F201" s="118">
        <v>7.8122800695994528E-5</v>
      </c>
    </row>
    <row r="202" spans="1:6">
      <c r="B202" s="119">
        <v>5</v>
      </c>
      <c r="C202" s="63">
        <v>1</v>
      </c>
      <c r="D202" s="65" t="s">
        <v>465</v>
      </c>
      <c r="E202" s="43">
        <v>14887545</v>
      </c>
      <c r="F202" s="118">
        <v>7.794188183994787E-5</v>
      </c>
    </row>
    <row r="203" spans="1:6">
      <c r="B203" s="119">
        <v>6</v>
      </c>
      <c r="C203" s="63">
        <v>1</v>
      </c>
      <c r="D203" s="65" t="s">
        <v>465</v>
      </c>
      <c r="E203" s="43">
        <v>14802000</v>
      </c>
      <c r="F203" s="118">
        <v>7.7494021680196999E-5</v>
      </c>
    </row>
    <row r="204" spans="1:6">
      <c r="B204" s="119">
        <v>7</v>
      </c>
      <c r="C204" s="63">
        <v>1</v>
      </c>
      <c r="D204" s="65" t="s">
        <v>465</v>
      </c>
      <c r="E204" s="43">
        <v>14000000</v>
      </c>
      <c r="F204" s="118">
        <v>7.3295250879797184E-5</v>
      </c>
    </row>
    <row r="205" spans="1:6">
      <c r="B205" s="119">
        <v>8</v>
      </c>
      <c r="C205" s="63">
        <v>1</v>
      </c>
      <c r="D205" s="65" t="s">
        <v>465</v>
      </c>
      <c r="E205" s="43">
        <v>14000000</v>
      </c>
      <c r="F205" s="118">
        <v>7.3295250879797184E-5</v>
      </c>
    </row>
    <row r="206" spans="1:6">
      <c r="B206" s="119">
        <v>9</v>
      </c>
      <c r="C206" s="63">
        <v>1</v>
      </c>
      <c r="D206" s="65" t="s">
        <v>465</v>
      </c>
      <c r="E206" s="43">
        <v>13996055</v>
      </c>
      <c r="F206" s="118">
        <v>7.3274597325174271E-5</v>
      </c>
    </row>
    <row r="207" spans="1:6">
      <c r="B207" s="119">
        <v>10</v>
      </c>
      <c r="C207" s="66">
        <v>1</v>
      </c>
      <c r="D207" s="67" t="s">
        <v>465</v>
      </c>
      <c r="E207" s="77">
        <v>13875000</v>
      </c>
      <c r="F207" s="120">
        <v>7.2640828996941849E-5</v>
      </c>
    </row>
    <row r="208" spans="1:6">
      <c r="B208" s="79" t="s">
        <v>97</v>
      </c>
      <c r="C208" s="69">
        <v>10</v>
      </c>
      <c r="D208" s="70"/>
      <c r="E208" s="82">
        <v>146948380</v>
      </c>
      <c r="F208" s="121">
        <v>7.693298841771265E-4</v>
      </c>
    </row>
    <row r="209" spans="1:6">
      <c r="B209" s="87"/>
      <c r="C209" s="8"/>
      <c r="D209" s="84"/>
      <c r="E209" s="89"/>
      <c r="F209" s="8"/>
    </row>
    <row r="210" spans="1:6">
      <c r="B210" s="87"/>
      <c r="C210" s="8"/>
      <c r="D210" s="84"/>
      <c r="E210" s="122"/>
      <c r="F210" s="8"/>
    </row>
    <row r="211" spans="1:6">
      <c r="B211" s="99" t="s">
        <v>98</v>
      </c>
      <c r="C211" s="57" t="s">
        <v>7</v>
      </c>
      <c r="D211" s="56" t="s">
        <v>8</v>
      </c>
      <c r="E211" s="107" t="s">
        <v>9</v>
      </c>
      <c r="F211" s="58" t="s">
        <v>10</v>
      </c>
    </row>
    <row r="212" spans="1:6">
      <c r="B212" s="162" t="s">
        <v>17</v>
      </c>
      <c r="C212" s="163">
        <v>130311</v>
      </c>
      <c r="D212" s="164">
        <v>0.98453436890856616</v>
      </c>
      <c r="E212" s="165">
        <v>188992292303.24982</v>
      </c>
      <c r="F212" s="166">
        <v>0.98944553419390191</v>
      </c>
    </row>
    <row r="213" spans="1:6">
      <c r="B213" s="167" t="s">
        <v>99</v>
      </c>
      <c r="C213" s="168"/>
      <c r="D213" s="169"/>
      <c r="E213" s="165"/>
      <c r="F213" s="170"/>
    </row>
    <row r="214" spans="1:6">
      <c r="B214" s="167" t="s">
        <v>100</v>
      </c>
      <c r="C214" s="168">
        <v>2047</v>
      </c>
      <c r="D214" s="169">
        <v>1.5465631091433838E-2</v>
      </c>
      <c r="E214" s="165">
        <v>2015990388.3500004</v>
      </c>
      <c r="F214" s="170">
        <v>1.055446580609805E-2</v>
      </c>
    </row>
    <row r="215" spans="1:6">
      <c r="B215" s="167" t="s">
        <v>196</v>
      </c>
      <c r="C215" s="171"/>
      <c r="D215" s="172"/>
      <c r="E215" s="173"/>
      <c r="F215" s="174"/>
    </row>
    <row r="216" spans="1:6">
      <c r="B216" s="175" t="s">
        <v>11</v>
      </c>
      <c r="C216" s="176">
        <v>132358</v>
      </c>
      <c r="D216" s="177">
        <v>1</v>
      </c>
      <c r="E216" s="178">
        <v>191008282691.59982</v>
      </c>
      <c r="F216" s="179">
        <v>1</v>
      </c>
    </row>
    <row r="218" spans="1:6">
      <c r="B218" s="216"/>
    </row>
    <row r="219" spans="1:6">
      <c r="A219" s="217"/>
      <c r="B219" s="218" t="s">
        <v>381</v>
      </c>
    </row>
    <row r="220" spans="1:6">
      <c r="B220" s="214" t="s">
        <v>332</v>
      </c>
      <c r="C220" s="208" t="s">
        <v>380</v>
      </c>
      <c r="D220" s="209" t="str">
        <f>D211</f>
        <v>% of Total Number</v>
      </c>
      <c r="E220" s="252" t="s">
        <v>9</v>
      </c>
      <c r="F220" s="210" t="str">
        <f>F211</f>
        <v>% of Total Amount</v>
      </c>
    </row>
    <row r="221" spans="1:6">
      <c r="B221" s="119">
        <v>2009</v>
      </c>
      <c r="C221" s="168">
        <v>661</v>
      </c>
      <c r="D221" s="253">
        <f>C221/$C$232</f>
        <v>5.8480049544368751E-2</v>
      </c>
      <c r="E221" s="165">
        <v>1272109205.8900003</v>
      </c>
      <c r="F221" s="169">
        <f>E221/$E$232</f>
        <v>5.2808045726350158E-2</v>
      </c>
    </row>
    <row r="222" spans="1:6">
      <c r="B222" s="119">
        <v>2010</v>
      </c>
      <c r="C222" s="168">
        <v>705</v>
      </c>
      <c r="D222" s="190">
        <f t="shared" ref="D222:D231" si="0">C222/$C$232</f>
        <v>6.2372821374856231E-2</v>
      </c>
      <c r="E222" s="165">
        <v>1378023374.29</v>
      </c>
      <c r="F222" s="169">
        <f t="shared" ref="F222:F231" si="1">E222/$E$232</f>
        <v>5.7204775364056416E-2</v>
      </c>
    </row>
    <row r="223" spans="1:6">
      <c r="B223" s="119">
        <v>2011</v>
      </c>
      <c r="C223" s="168">
        <v>698</v>
      </c>
      <c r="D223" s="190">
        <f t="shared" si="0"/>
        <v>6.1753516765460495E-2</v>
      </c>
      <c r="E223" s="165">
        <v>1445144507.3800004</v>
      </c>
      <c r="F223" s="169">
        <f t="shared" si="1"/>
        <v>5.9991120945874075E-2</v>
      </c>
    </row>
    <row r="224" spans="1:6">
      <c r="B224" s="119">
        <v>2012</v>
      </c>
      <c r="C224" s="168">
        <v>1321</v>
      </c>
      <c r="D224" s="190">
        <f t="shared" si="0"/>
        <v>0.11687162700168097</v>
      </c>
      <c r="E224" s="165">
        <v>2571020142.5300007</v>
      </c>
      <c r="F224" s="169">
        <f t="shared" si="1"/>
        <v>0.10672869013246628</v>
      </c>
    </row>
    <row r="225" spans="2:6">
      <c r="B225" s="119">
        <v>2013</v>
      </c>
      <c r="C225" s="168">
        <v>1447</v>
      </c>
      <c r="D225" s="190">
        <f t="shared" si="0"/>
        <v>0.12801910997080421</v>
      </c>
      <c r="E225" s="165">
        <v>2946308604.1699996</v>
      </c>
      <c r="F225" s="169">
        <f t="shared" si="1"/>
        <v>0.12230773802481394</v>
      </c>
    </row>
    <row r="226" spans="2:6">
      <c r="B226" s="119">
        <v>2014</v>
      </c>
      <c r="C226" s="168">
        <v>1254</v>
      </c>
      <c r="D226" s="190">
        <f t="shared" si="0"/>
        <v>0.11094399716889321</v>
      </c>
      <c r="E226" s="165">
        <v>2592826845.0299993</v>
      </c>
      <c r="F226" s="169">
        <f t="shared" si="1"/>
        <v>0.10763393422426983</v>
      </c>
    </row>
    <row r="227" spans="2:6">
      <c r="B227" s="119">
        <v>2015</v>
      </c>
      <c r="C227" s="168">
        <v>1457</v>
      </c>
      <c r="D227" s="190">
        <f t="shared" si="0"/>
        <v>0.12890383084136955</v>
      </c>
      <c r="E227" s="165">
        <v>3143896594.6100006</v>
      </c>
      <c r="F227" s="169">
        <f t="shared" si="1"/>
        <v>0.13051004926179074</v>
      </c>
    </row>
    <row r="228" spans="2:6">
      <c r="B228" s="119">
        <v>2016</v>
      </c>
      <c r="C228" s="168">
        <v>1536</v>
      </c>
      <c r="D228" s="190">
        <f t="shared" si="0"/>
        <v>0.13589312571883572</v>
      </c>
      <c r="E228" s="165">
        <v>3463920700.1499982</v>
      </c>
      <c r="F228" s="169">
        <f t="shared" si="1"/>
        <v>0.14379495241369189</v>
      </c>
    </row>
    <row r="229" spans="2:6">
      <c r="B229" s="119">
        <v>2017</v>
      </c>
      <c r="C229" s="168">
        <v>1381</v>
      </c>
      <c r="D229" s="190">
        <f t="shared" si="0"/>
        <v>0.122179952225073</v>
      </c>
      <c r="E229" s="165">
        <v>3271374204.2800021</v>
      </c>
      <c r="F229" s="169">
        <f>E229/$E$232</f>
        <v>0.1358019246836257</v>
      </c>
    </row>
    <row r="230" spans="2:6">
      <c r="B230" s="119">
        <v>2018</v>
      </c>
      <c r="C230" s="168">
        <v>737</v>
      </c>
      <c r="D230" s="190">
        <f t="shared" si="0"/>
        <v>6.5203928160665309E-2</v>
      </c>
      <c r="E230" s="165">
        <v>1760112043.2299995</v>
      </c>
      <c r="F230" s="169">
        <f t="shared" si="1"/>
        <v>7.3066114789540074E-2</v>
      </c>
    </row>
    <row r="231" spans="2:6">
      <c r="B231" s="119">
        <v>2019</v>
      </c>
      <c r="C231" s="191">
        <v>106</v>
      </c>
      <c r="D231" s="192">
        <f t="shared" si="0"/>
        <v>9.3780412279925677E-3</v>
      </c>
      <c r="E231" s="173">
        <v>244570405.72999999</v>
      </c>
      <c r="F231" s="169">
        <f t="shared" si="1"/>
        <v>1.015265443352089E-2</v>
      </c>
    </row>
    <row r="232" spans="2:6">
      <c r="B232" s="175" t="s">
        <v>11</v>
      </c>
      <c r="C232" s="211">
        <f>SUM(C221:C231)</f>
        <v>11303</v>
      </c>
      <c r="D232" s="212">
        <f>SUM(D221:D231)</f>
        <v>1</v>
      </c>
      <c r="E232" s="178">
        <v>24089306627.290001</v>
      </c>
      <c r="F232" s="213">
        <f>SUM(F221:F231)</f>
        <v>1</v>
      </c>
    </row>
    <row r="233" spans="2:6">
      <c r="B233" s="247" t="s">
        <v>429</v>
      </c>
    </row>
    <row r="239" spans="2:6">
      <c r="B239" s="215"/>
    </row>
  </sheetData>
  <pageMargins left="0.7" right="0.7" top="0.75" bottom="0.75" header="0.3" footer="0.3"/>
  <pageSetup paperSize="9" scale="63" orientation="portrait" r:id="rId1"/>
  <rowBreaks count="3" manualBreakCount="3">
    <brk id="65" min="1" max="5" man="1"/>
    <brk id="112" min="1" max="5" man="1"/>
    <brk id="17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12"/>
  <sheetViews>
    <sheetView zoomScaleNormal="100" zoomScaleSheetLayoutView="90" workbookViewId="0">
      <selection activeCell="E5" sqref="E5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5" width="20.85546875" style="22" customWidth="1"/>
    <col min="6" max="6" width="9.28515625" style="22" bestFit="1" customWidth="1"/>
    <col min="7" max="8" width="20.85546875" style="22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3" spans="2:14">
      <c r="B3" s="3" t="str">
        <f>Cover!B7</f>
        <v>Covered Bond Programme - Cover Pool Report 31. December 2019</v>
      </c>
    </row>
    <row r="4" spans="2:14">
      <c r="B4" s="154" t="s">
        <v>206</v>
      </c>
      <c r="C4" s="155" t="s">
        <v>61</v>
      </c>
      <c r="M4" s="183"/>
    </row>
    <row r="5" spans="2:14">
      <c r="B5" s="147" t="s">
        <v>56</v>
      </c>
      <c r="C5" s="148">
        <f>H106</f>
        <v>24810976667.623867</v>
      </c>
      <c r="E5" s="26"/>
      <c r="F5" s="27"/>
      <c r="M5" s="183"/>
      <c r="N5" s="184"/>
    </row>
    <row r="6" spans="2:14">
      <c r="B6" s="149" t="s">
        <v>140</v>
      </c>
      <c r="C6" s="150"/>
      <c r="E6" s="26"/>
      <c r="F6" s="27"/>
      <c r="M6" s="183"/>
      <c r="N6" s="184"/>
    </row>
    <row r="7" spans="2:14">
      <c r="B7" s="149" t="s">
        <v>71</v>
      </c>
      <c r="C7" s="151">
        <f>+SUMIF(F20:F104,"NOK",H20:H104)</f>
        <v>16829775833.93</v>
      </c>
      <c r="M7" s="183"/>
      <c r="N7" s="184"/>
    </row>
    <row r="8" spans="2:14">
      <c r="B8" s="149" t="s">
        <v>74</v>
      </c>
      <c r="C8" s="151">
        <f>+SUMIF(F20:F103,"EUR",H20:H103)</f>
        <v>7981196836.4266195</v>
      </c>
      <c r="M8" s="183"/>
      <c r="N8" s="184"/>
    </row>
    <row r="9" spans="2:14">
      <c r="B9" s="149" t="s">
        <v>72</v>
      </c>
      <c r="C9" s="151">
        <f>+SUMIF(F20:F103,"SEK",H20:H103)</f>
        <v>0</v>
      </c>
      <c r="M9" s="183"/>
      <c r="N9" s="184"/>
    </row>
    <row r="10" spans="2:14">
      <c r="B10" s="149" t="s">
        <v>73</v>
      </c>
      <c r="C10" s="151">
        <f>+SUMIF(F20:F103,"USD",H20:H103)</f>
        <v>3997.2672450000005</v>
      </c>
    </row>
    <row r="11" spans="2:14">
      <c r="B11" s="149" t="s">
        <v>75</v>
      </c>
      <c r="C11" s="151"/>
      <c r="E11" s="156"/>
    </row>
    <row r="12" spans="2:14">
      <c r="B12" s="149" t="s">
        <v>310</v>
      </c>
      <c r="C12" s="151">
        <f>+SUMIF($D$20:$D$103,"Sovereign",$H$20:$H$103)</f>
        <v>65000000</v>
      </c>
      <c r="D12" s="244"/>
      <c r="E12" s="17" t="s">
        <v>210</v>
      </c>
      <c r="F12" s="188"/>
      <c r="G12" s="17"/>
      <c r="H12" s="17"/>
      <c r="I12" s="17"/>
    </row>
    <row r="13" spans="2:14">
      <c r="B13" s="149" t="s">
        <v>181</v>
      </c>
      <c r="C13" s="151">
        <f>+SUMIF($D$20:$D$103,"SSA",$H$20:$H$103)</f>
        <v>1042332400</v>
      </c>
      <c r="D13" s="244"/>
      <c r="E13" s="17" t="s">
        <v>211</v>
      </c>
      <c r="F13" s="188"/>
      <c r="G13" s="17"/>
      <c r="H13" s="17"/>
      <c r="I13" s="17"/>
    </row>
    <row r="14" spans="2:14">
      <c r="B14" s="149" t="s">
        <v>76</v>
      </c>
      <c r="C14" s="151">
        <f>+SUMIF($D$20:$D$105,"Covered Bond",$H$20:$H$105)</f>
        <v>15322520820</v>
      </c>
      <c r="D14" s="244"/>
      <c r="E14" s="17" t="s">
        <v>428</v>
      </c>
      <c r="F14" s="188"/>
      <c r="G14" s="17"/>
      <c r="H14" s="17"/>
      <c r="I14" s="17"/>
    </row>
    <row r="15" spans="2:14">
      <c r="B15" s="149" t="s">
        <v>77</v>
      </c>
      <c r="C15" s="151">
        <f>+SUMIF($D$20:$D$106,"Deposit",$H$20:H106)</f>
        <v>1481123447.6238651</v>
      </c>
      <c r="D15" s="244"/>
      <c r="E15" s="17"/>
    </row>
    <row r="16" spans="2:14">
      <c r="B16" s="251" t="s">
        <v>481</v>
      </c>
      <c r="C16" s="152">
        <f>+SUMIF($D$20:$D$106,"Reverse Repo",$H$20:H107)</f>
        <v>6900000000</v>
      </c>
    </row>
    <row r="17" spans="2:13">
      <c r="D17" s="146"/>
      <c r="E17" s="146"/>
      <c r="M17" s="130"/>
    </row>
    <row r="18" spans="2:13">
      <c r="D18" s="146"/>
      <c r="E18" s="146"/>
    </row>
    <row r="19" spans="2:13">
      <c r="B19" s="157" t="s">
        <v>57</v>
      </c>
      <c r="C19" s="158" t="s">
        <v>51</v>
      </c>
      <c r="D19" s="158" t="s">
        <v>68</v>
      </c>
      <c r="E19" s="158" t="s">
        <v>141</v>
      </c>
      <c r="F19" s="158" t="s">
        <v>58</v>
      </c>
      <c r="G19" s="159" t="s">
        <v>182</v>
      </c>
      <c r="H19" s="160" t="s">
        <v>183</v>
      </c>
      <c r="I19" s="33"/>
    </row>
    <row r="20" spans="2:13">
      <c r="B20" s="258" t="s">
        <v>324</v>
      </c>
      <c r="C20" s="258" t="s">
        <v>326</v>
      </c>
      <c r="D20" s="133" t="s">
        <v>347</v>
      </c>
      <c r="E20" s="146" t="s">
        <v>78</v>
      </c>
      <c r="F20" s="261" t="s">
        <v>59</v>
      </c>
      <c r="G20" s="187">
        <v>100000000</v>
      </c>
      <c r="H20" s="185">
        <v>100000000</v>
      </c>
      <c r="I20" s="32"/>
    </row>
    <row r="21" spans="2:13">
      <c r="B21" s="258" t="s">
        <v>404</v>
      </c>
      <c r="C21" s="258" t="s">
        <v>231</v>
      </c>
      <c r="D21" s="133" t="s">
        <v>347</v>
      </c>
      <c r="E21" s="146" t="s">
        <v>78</v>
      </c>
      <c r="F21" s="261" t="s">
        <v>59</v>
      </c>
      <c r="G21" s="187">
        <v>165000000</v>
      </c>
      <c r="H21" s="185">
        <v>165000000</v>
      </c>
      <c r="I21" s="32"/>
    </row>
    <row r="22" spans="2:13">
      <c r="B22" s="258" t="s">
        <v>404</v>
      </c>
      <c r="C22" s="258" t="s">
        <v>467</v>
      </c>
      <c r="D22" s="133" t="s">
        <v>347</v>
      </c>
      <c r="E22" s="146" t="s">
        <v>78</v>
      </c>
      <c r="F22" s="261" t="s">
        <v>59</v>
      </c>
      <c r="G22" s="185">
        <v>30000000</v>
      </c>
      <c r="H22" s="185">
        <v>30000000</v>
      </c>
      <c r="I22" s="32"/>
    </row>
    <row r="23" spans="2:13" ht="15">
      <c r="B23" s="259" t="s">
        <v>404</v>
      </c>
      <c r="C23" s="259" t="s">
        <v>364</v>
      </c>
      <c r="D23" s="133" t="s">
        <v>347</v>
      </c>
      <c r="E23" s="146" t="s">
        <v>78</v>
      </c>
      <c r="F23" s="259" t="s">
        <v>59</v>
      </c>
      <c r="G23" s="185">
        <v>100000000</v>
      </c>
      <c r="H23" s="185">
        <v>100000000</v>
      </c>
      <c r="I23" s="32"/>
    </row>
    <row r="24" spans="2:13">
      <c r="B24" s="258" t="s">
        <v>394</v>
      </c>
      <c r="C24" s="258" t="s">
        <v>287</v>
      </c>
      <c r="D24" s="133" t="s">
        <v>63</v>
      </c>
      <c r="E24" s="146" t="s">
        <v>291</v>
      </c>
      <c r="F24" s="261" t="s">
        <v>59</v>
      </c>
      <c r="G24" s="187">
        <v>90000000</v>
      </c>
      <c r="H24" s="185">
        <v>90000000</v>
      </c>
      <c r="I24" s="32"/>
    </row>
    <row r="25" spans="2:13">
      <c r="B25" s="258" t="s">
        <v>394</v>
      </c>
      <c r="C25" s="258" t="s">
        <v>314</v>
      </c>
      <c r="D25" s="133" t="s">
        <v>63</v>
      </c>
      <c r="E25" s="146" t="s">
        <v>291</v>
      </c>
      <c r="F25" s="261" t="s">
        <v>59</v>
      </c>
      <c r="G25" s="185">
        <v>125000000</v>
      </c>
      <c r="H25" s="185">
        <v>125000000</v>
      </c>
      <c r="I25" s="32"/>
    </row>
    <row r="26" spans="2:13">
      <c r="B26" s="258" t="s">
        <v>394</v>
      </c>
      <c r="C26" s="258" t="s">
        <v>405</v>
      </c>
      <c r="D26" s="133" t="s">
        <v>63</v>
      </c>
      <c r="E26" s="146" t="s">
        <v>291</v>
      </c>
      <c r="F26" s="261" t="s">
        <v>59</v>
      </c>
      <c r="G26" s="239">
        <v>300000000</v>
      </c>
      <c r="H26" s="185">
        <v>300000000</v>
      </c>
      <c r="I26" s="32"/>
    </row>
    <row r="27" spans="2:13">
      <c r="B27" s="258" t="s">
        <v>394</v>
      </c>
      <c r="C27" s="258" t="s">
        <v>452</v>
      </c>
      <c r="D27" s="133" t="s">
        <v>63</v>
      </c>
      <c r="E27" s="146" t="s">
        <v>291</v>
      </c>
      <c r="F27" s="261" t="s">
        <v>59</v>
      </c>
      <c r="G27" s="187">
        <v>510000000</v>
      </c>
      <c r="H27" s="185">
        <v>510000000</v>
      </c>
      <c r="I27" s="32"/>
    </row>
    <row r="28" spans="2:13">
      <c r="B28" s="258" t="s">
        <v>394</v>
      </c>
      <c r="C28" s="258" t="s">
        <v>288</v>
      </c>
      <c r="D28" s="133" t="s">
        <v>63</v>
      </c>
      <c r="E28" s="146" t="s">
        <v>291</v>
      </c>
      <c r="F28" s="261" t="s">
        <v>60</v>
      </c>
      <c r="G28" s="187">
        <v>11000000</v>
      </c>
      <c r="H28" s="185">
        <v>108455600</v>
      </c>
      <c r="I28" s="32"/>
    </row>
    <row r="29" spans="2:13">
      <c r="B29" s="258" t="s">
        <v>394</v>
      </c>
      <c r="C29" s="258" t="s">
        <v>327</v>
      </c>
      <c r="D29" s="133" t="s">
        <v>63</v>
      </c>
      <c r="E29" s="146" t="s">
        <v>291</v>
      </c>
      <c r="F29" s="261" t="s">
        <v>60</v>
      </c>
      <c r="G29" s="187">
        <v>10700000</v>
      </c>
      <c r="H29" s="185">
        <v>105497720</v>
      </c>
      <c r="I29" s="32"/>
    </row>
    <row r="30" spans="2:13">
      <c r="B30" s="258" t="s">
        <v>474</v>
      </c>
      <c r="C30" s="258" t="s">
        <v>406</v>
      </c>
      <c r="D30" s="133" t="s">
        <v>63</v>
      </c>
      <c r="E30" s="198" t="s">
        <v>292</v>
      </c>
      <c r="F30" s="261" t="s">
        <v>59</v>
      </c>
      <c r="G30" s="187">
        <v>10000000</v>
      </c>
      <c r="H30" s="185">
        <v>10000000</v>
      </c>
      <c r="I30" s="32"/>
    </row>
    <row r="31" spans="2:13">
      <c r="B31" s="258" t="s">
        <v>474</v>
      </c>
      <c r="C31" s="258" t="s">
        <v>328</v>
      </c>
      <c r="D31" s="133" t="s">
        <v>63</v>
      </c>
      <c r="E31" s="198" t="s">
        <v>292</v>
      </c>
      <c r="F31" s="261" t="s">
        <v>59</v>
      </c>
      <c r="G31" s="185">
        <v>340000000</v>
      </c>
      <c r="H31" s="185">
        <v>340000000</v>
      </c>
      <c r="I31" s="32"/>
    </row>
    <row r="32" spans="2:13">
      <c r="B32" s="258" t="s">
        <v>474</v>
      </c>
      <c r="C32" s="258" t="s">
        <v>407</v>
      </c>
      <c r="D32" s="133" t="s">
        <v>63</v>
      </c>
      <c r="E32" s="198" t="s">
        <v>292</v>
      </c>
      <c r="F32" s="261" t="s">
        <v>59</v>
      </c>
      <c r="G32" s="187">
        <v>966000000</v>
      </c>
      <c r="H32" s="185">
        <v>966000000</v>
      </c>
      <c r="I32" s="32"/>
    </row>
    <row r="33" spans="2:9">
      <c r="B33" s="258" t="s">
        <v>474</v>
      </c>
      <c r="C33" s="258" t="s">
        <v>418</v>
      </c>
      <c r="D33" s="133" t="s">
        <v>63</v>
      </c>
      <c r="E33" s="198" t="s">
        <v>292</v>
      </c>
      <c r="F33" s="261" t="s">
        <v>59</v>
      </c>
      <c r="G33" s="187">
        <v>520000000</v>
      </c>
      <c r="H33" s="185">
        <v>520000000</v>
      </c>
      <c r="I33" s="32"/>
    </row>
    <row r="34" spans="2:9">
      <c r="B34" s="258" t="s">
        <v>474</v>
      </c>
      <c r="C34" s="258" t="s">
        <v>468</v>
      </c>
      <c r="D34" s="133" t="s">
        <v>63</v>
      </c>
      <c r="E34" s="198" t="s">
        <v>292</v>
      </c>
      <c r="F34" s="261" t="s">
        <v>59</v>
      </c>
      <c r="G34" s="239">
        <v>236000000</v>
      </c>
      <c r="H34" s="185">
        <v>236000000</v>
      </c>
      <c r="I34" s="32"/>
    </row>
    <row r="35" spans="2:9">
      <c r="B35" s="258" t="s">
        <v>474</v>
      </c>
      <c r="C35" s="258" t="s">
        <v>382</v>
      </c>
      <c r="D35" s="133" t="s">
        <v>63</v>
      </c>
      <c r="E35" s="198" t="s">
        <v>292</v>
      </c>
      <c r="F35" s="261" t="s">
        <v>60</v>
      </c>
      <c r="G35" s="187">
        <v>2000000</v>
      </c>
      <c r="H35" s="185">
        <v>19719200</v>
      </c>
      <c r="I35" s="32"/>
    </row>
    <row r="36" spans="2:9">
      <c r="B36" s="258" t="s">
        <v>474</v>
      </c>
      <c r="C36" s="258" t="s">
        <v>419</v>
      </c>
      <c r="D36" s="133" t="s">
        <v>63</v>
      </c>
      <c r="E36" s="198" t="s">
        <v>292</v>
      </c>
      <c r="F36" s="261" t="s">
        <v>60</v>
      </c>
      <c r="G36" s="239">
        <v>20000000</v>
      </c>
      <c r="H36" s="185">
        <v>197192000</v>
      </c>
      <c r="I36" s="32"/>
    </row>
    <row r="37" spans="2:9">
      <c r="B37" s="258" t="s">
        <v>474</v>
      </c>
      <c r="C37" s="258" t="s">
        <v>272</v>
      </c>
      <c r="D37" s="133" t="s">
        <v>63</v>
      </c>
      <c r="E37" s="198" t="s">
        <v>292</v>
      </c>
      <c r="F37" s="261" t="s">
        <v>60</v>
      </c>
      <c r="G37" s="185">
        <v>5000000</v>
      </c>
      <c r="H37" s="185">
        <v>49298000</v>
      </c>
      <c r="I37" s="32"/>
    </row>
    <row r="38" spans="2:9">
      <c r="B38" s="258" t="s">
        <v>474</v>
      </c>
      <c r="C38" s="258" t="s">
        <v>308</v>
      </c>
      <c r="D38" s="133" t="s">
        <v>63</v>
      </c>
      <c r="E38" s="198" t="s">
        <v>292</v>
      </c>
      <c r="F38" s="261" t="s">
        <v>60</v>
      </c>
      <c r="G38" s="185">
        <v>15000000</v>
      </c>
      <c r="H38" s="185">
        <v>147894000</v>
      </c>
      <c r="I38" s="32"/>
    </row>
    <row r="39" spans="2:9">
      <c r="B39" s="258" t="s">
        <v>474</v>
      </c>
      <c r="C39" s="258" t="s">
        <v>348</v>
      </c>
      <c r="D39" s="133" t="s">
        <v>63</v>
      </c>
      <c r="E39" s="198" t="s">
        <v>292</v>
      </c>
      <c r="F39" s="261" t="s">
        <v>60</v>
      </c>
      <c r="G39" s="187">
        <v>20000000</v>
      </c>
      <c r="H39" s="185">
        <v>197192000</v>
      </c>
      <c r="I39" s="32"/>
    </row>
    <row r="40" spans="2:9">
      <c r="B40" s="258" t="s">
        <v>474</v>
      </c>
      <c r="C40" s="258" t="s">
        <v>360</v>
      </c>
      <c r="D40" s="133" t="s">
        <v>63</v>
      </c>
      <c r="E40" s="198" t="s">
        <v>292</v>
      </c>
      <c r="F40" s="261" t="s">
        <v>60</v>
      </c>
      <c r="G40" s="187">
        <v>18000000</v>
      </c>
      <c r="H40" s="185">
        <v>177472800</v>
      </c>
      <c r="I40" s="32"/>
    </row>
    <row r="41" spans="2:9">
      <c r="B41" s="258" t="s">
        <v>238</v>
      </c>
      <c r="C41" s="258" t="s">
        <v>289</v>
      </c>
      <c r="D41" s="133" t="s">
        <v>63</v>
      </c>
      <c r="E41" s="198" t="s">
        <v>293</v>
      </c>
      <c r="F41" s="261" t="s">
        <v>59</v>
      </c>
      <c r="G41" s="187">
        <v>51000000</v>
      </c>
      <c r="H41" s="185">
        <v>51000000</v>
      </c>
      <c r="I41" s="32"/>
    </row>
    <row r="42" spans="2:9">
      <c r="B42" s="258" t="s">
        <v>238</v>
      </c>
      <c r="C42" s="258" t="s">
        <v>420</v>
      </c>
      <c r="D42" s="133" t="s">
        <v>63</v>
      </c>
      <c r="E42" s="198" t="s">
        <v>293</v>
      </c>
      <c r="F42" s="261" t="s">
        <v>59</v>
      </c>
      <c r="G42" s="239">
        <v>140000000</v>
      </c>
      <c r="H42" s="185">
        <v>140000000</v>
      </c>
      <c r="I42" s="32"/>
    </row>
    <row r="43" spans="2:9">
      <c r="B43" s="258" t="s">
        <v>238</v>
      </c>
      <c r="C43" s="258" t="s">
        <v>378</v>
      </c>
      <c r="D43" s="133" t="s">
        <v>63</v>
      </c>
      <c r="E43" s="198" t="s">
        <v>293</v>
      </c>
      <c r="F43" s="261" t="s">
        <v>59</v>
      </c>
      <c r="G43" s="187">
        <v>180000000</v>
      </c>
      <c r="H43" s="185">
        <v>180000000</v>
      </c>
      <c r="I43" s="32"/>
    </row>
    <row r="44" spans="2:9">
      <c r="B44" s="258" t="s">
        <v>238</v>
      </c>
      <c r="C44" s="258" t="s">
        <v>273</v>
      </c>
      <c r="D44" s="133" t="s">
        <v>63</v>
      </c>
      <c r="E44" s="198" t="s">
        <v>293</v>
      </c>
      <c r="F44" s="261" t="s">
        <v>60</v>
      </c>
      <c r="G44" s="187">
        <v>34325000</v>
      </c>
      <c r="H44" s="185">
        <v>338430770</v>
      </c>
      <c r="I44" s="32"/>
    </row>
    <row r="45" spans="2:9">
      <c r="B45" s="258" t="s">
        <v>238</v>
      </c>
      <c r="C45" s="258" t="s">
        <v>274</v>
      </c>
      <c r="D45" s="133" t="s">
        <v>63</v>
      </c>
      <c r="E45" s="198" t="s">
        <v>293</v>
      </c>
      <c r="F45" s="261" t="s">
        <v>60</v>
      </c>
      <c r="G45" s="187">
        <v>26300000</v>
      </c>
      <c r="H45" s="185">
        <v>259307480</v>
      </c>
      <c r="I45" s="32"/>
    </row>
    <row r="46" spans="2:9">
      <c r="B46" s="258" t="s">
        <v>238</v>
      </c>
      <c r="C46" s="258" t="s">
        <v>275</v>
      </c>
      <c r="D46" s="133" t="s">
        <v>63</v>
      </c>
      <c r="E46" s="198" t="s">
        <v>293</v>
      </c>
      <c r="F46" s="261" t="s">
        <v>60</v>
      </c>
      <c r="G46" s="187">
        <v>26000000</v>
      </c>
      <c r="H46" s="185">
        <v>256349600</v>
      </c>
      <c r="I46" s="32"/>
    </row>
    <row r="47" spans="2:9">
      <c r="B47" s="258" t="s">
        <v>344</v>
      </c>
      <c r="C47" s="258" t="s">
        <v>453</v>
      </c>
      <c r="D47" s="133" t="s">
        <v>347</v>
      </c>
      <c r="E47" s="146" t="s">
        <v>78</v>
      </c>
      <c r="F47" s="261" t="s">
        <v>59</v>
      </c>
      <c r="G47" s="187">
        <v>50000000</v>
      </c>
      <c r="H47" s="185">
        <v>50000000</v>
      </c>
      <c r="I47" s="32"/>
    </row>
    <row r="48" spans="2:9">
      <c r="B48" s="258" t="s">
        <v>344</v>
      </c>
      <c r="C48" s="258" t="s">
        <v>395</v>
      </c>
      <c r="D48" s="133" t="s">
        <v>347</v>
      </c>
      <c r="E48" s="146" t="s">
        <v>78</v>
      </c>
      <c r="F48" s="261" t="s">
        <v>59</v>
      </c>
      <c r="G48" s="187">
        <v>125000000</v>
      </c>
      <c r="H48" s="185">
        <v>125000000</v>
      </c>
      <c r="I48" s="32"/>
    </row>
    <row r="49" spans="2:9">
      <c r="B49" s="258" t="s">
        <v>345</v>
      </c>
      <c r="C49" s="258" t="s">
        <v>357</v>
      </c>
      <c r="D49" s="133" t="s">
        <v>347</v>
      </c>
      <c r="E49" s="198" t="s">
        <v>460</v>
      </c>
      <c r="F49" s="261" t="s">
        <v>60</v>
      </c>
      <c r="G49" s="187">
        <v>14000000</v>
      </c>
      <c r="H49" s="185">
        <v>138034400</v>
      </c>
      <c r="I49" s="32"/>
    </row>
    <row r="50" spans="2:9">
      <c r="B50" s="258" t="s">
        <v>346</v>
      </c>
      <c r="C50" s="258" t="s">
        <v>349</v>
      </c>
      <c r="D50" s="133" t="s">
        <v>63</v>
      </c>
      <c r="E50" s="198" t="s">
        <v>293</v>
      </c>
      <c r="F50" s="261" t="s">
        <v>59</v>
      </c>
      <c r="G50" s="187">
        <v>100000000</v>
      </c>
      <c r="H50" s="185">
        <v>100000000</v>
      </c>
      <c r="I50" s="32"/>
    </row>
    <row r="51" spans="2:9">
      <c r="B51" s="258" t="s">
        <v>137</v>
      </c>
      <c r="C51" s="258" t="s">
        <v>69</v>
      </c>
      <c r="D51" s="133" t="s">
        <v>347</v>
      </c>
      <c r="E51" s="146" t="s">
        <v>78</v>
      </c>
      <c r="F51" s="261" t="s">
        <v>60</v>
      </c>
      <c r="G51" s="239">
        <v>5000000</v>
      </c>
      <c r="H51" s="185">
        <v>49298000</v>
      </c>
      <c r="I51" s="32"/>
    </row>
    <row r="52" spans="2:9" ht="15">
      <c r="B52" s="5" t="s">
        <v>137</v>
      </c>
      <c r="C52" s="260" t="s">
        <v>454</v>
      </c>
      <c r="D52" s="133" t="s">
        <v>347</v>
      </c>
      <c r="E52" s="146" t="s">
        <v>78</v>
      </c>
      <c r="F52" s="5" t="s">
        <v>59</v>
      </c>
      <c r="G52" s="185">
        <v>150000000</v>
      </c>
      <c r="H52" s="185">
        <v>150000000</v>
      </c>
      <c r="I52" s="32"/>
    </row>
    <row r="53" spans="2:9">
      <c r="B53" s="258" t="s">
        <v>214</v>
      </c>
      <c r="C53" s="258" t="s">
        <v>290</v>
      </c>
      <c r="D53" s="133" t="s">
        <v>63</v>
      </c>
      <c r="E53" s="198" t="s">
        <v>293</v>
      </c>
      <c r="F53" s="261" t="s">
        <v>59</v>
      </c>
      <c r="G53" s="239">
        <v>20000000</v>
      </c>
      <c r="H53" s="185">
        <v>20000000</v>
      </c>
      <c r="I53" s="32"/>
    </row>
    <row r="54" spans="2:9">
      <c r="B54" s="258" t="s">
        <v>214</v>
      </c>
      <c r="C54" s="258" t="s">
        <v>315</v>
      </c>
      <c r="D54" s="133" t="s">
        <v>63</v>
      </c>
      <c r="E54" s="198" t="s">
        <v>293</v>
      </c>
      <c r="F54" s="261" t="s">
        <v>59</v>
      </c>
      <c r="G54" s="187">
        <v>65000000</v>
      </c>
      <c r="H54" s="185">
        <v>65000000</v>
      </c>
      <c r="I54" s="32"/>
    </row>
    <row r="55" spans="2:9">
      <c r="B55" s="258" t="s">
        <v>214</v>
      </c>
      <c r="C55" s="258" t="s">
        <v>408</v>
      </c>
      <c r="D55" s="133" t="s">
        <v>63</v>
      </c>
      <c r="E55" s="198" t="s">
        <v>293</v>
      </c>
      <c r="F55" s="261" t="s">
        <v>59</v>
      </c>
      <c r="G55" s="187">
        <v>500000000</v>
      </c>
      <c r="H55" s="185">
        <v>500000000</v>
      </c>
      <c r="I55" s="32"/>
    </row>
    <row r="56" spans="2:9" ht="15">
      <c r="B56" s="259" t="s">
        <v>356</v>
      </c>
      <c r="C56" s="259" t="s">
        <v>363</v>
      </c>
      <c r="D56" s="133" t="s">
        <v>63</v>
      </c>
      <c r="E56" s="198" t="s">
        <v>293</v>
      </c>
      <c r="F56" s="259" t="s">
        <v>60</v>
      </c>
      <c r="G56" s="187">
        <v>15000000</v>
      </c>
      <c r="H56" s="185">
        <v>147894000</v>
      </c>
      <c r="I56" s="32"/>
    </row>
    <row r="57" spans="2:9">
      <c r="B57" s="258" t="s">
        <v>236</v>
      </c>
      <c r="C57" s="258" t="s">
        <v>358</v>
      </c>
      <c r="D57" s="133" t="s">
        <v>63</v>
      </c>
      <c r="E57" s="198" t="s">
        <v>293</v>
      </c>
      <c r="F57" s="261" t="s">
        <v>59</v>
      </c>
      <c r="G57" s="239">
        <v>50000000</v>
      </c>
      <c r="H57" s="185">
        <v>50000000</v>
      </c>
      <c r="I57" s="32"/>
    </row>
    <row r="58" spans="2:9">
      <c r="B58" s="258" t="s">
        <v>236</v>
      </c>
      <c r="C58" s="258" t="s">
        <v>421</v>
      </c>
      <c r="D58" s="133" t="s">
        <v>63</v>
      </c>
      <c r="E58" s="198" t="s">
        <v>293</v>
      </c>
      <c r="F58" s="261" t="s">
        <v>59</v>
      </c>
      <c r="G58" s="185">
        <v>200000000</v>
      </c>
      <c r="H58" s="185">
        <v>200000000</v>
      </c>
      <c r="I58" s="32"/>
    </row>
    <row r="59" spans="2:9">
      <c r="B59" s="258" t="s">
        <v>236</v>
      </c>
      <c r="C59" s="258" t="s">
        <v>422</v>
      </c>
      <c r="D59" s="133" t="s">
        <v>63</v>
      </c>
      <c r="E59" s="198" t="s">
        <v>293</v>
      </c>
      <c r="F59" s="261" t="s">
        <v>60</v>
      </c>
      <c r="G59" s="187">
        <v>16000000</v>
      </c>
      <c r="H59" s="185">
        <v>157753600</v>
      </c>
      <c r="I59" s="32"/>
    </row>
    <row r="60" spans="2:9">
      <c r="B60" s="258" t="s">
        <v>325</v>
      </c>
      <c r="C60" s="258" t="s">
        <v>316</v>
      </c>
      <c r="D60" s="133" t="s">
        <v>63</v>
      </c>
      <c r="E60" s="198" t="s">
        <v>293</v>
      </c>
      <c r="F60" s="261" t="s">
        <v>60</v>
      </c>
      <c r="G60" s="187">
        <v>38000000</v>
      </c>
      <c r="H60" s="185">
        <v>374664800</v>
      </c>
      <c r="I60" s="32"/>
    </row>
    <row r="61" spans="2:9">
      <c r="B61" s="258" t="s">
        <v>134</v>
      </c>
      <c r="C61" s="258" t="s">
        <v>410</v>
      </c>
      <c r="D61" s="133" t="s">
        <v>63</v>
      </c>
      <c r="E61" s="198" t="s">
        <v>293</v>
      </c>
      <c r="F61" s="261" t="s">
        <v>59</v>
      </c>
      <c r="G61" s="185">
        <v>40000000</v>
      </c>
      <c r="H61" s="185">
        <v>40000000</v>
      </c>
      <c r="I61" s="32"/>
    </row>
    <row r="62" spans="2:9">
      <c r="B62" s="258" t="s">
        <v>134</v>
      </c>
      <c r="C62" s="258" t="s">
        <v>276</v>
      </c>
      <c r="D62" s="133" t="s">
        <v>63</v>
      </c>
      <c r="E62" s="198" t="s">
        <v>293</v>
      </c>
      <c r="F62" s="261" t="s">
        <v>59</v>
      </c>
      <c r="G62" s="187">
        <v>800000000</v>
      </c>
      <c r="H62" s="185">
        <v>800000000</v>
      </c>
      <c r="I62" s="32"/>
    </row>
    <row r="63" spans="2:9">
      <c r="B63" s="258" t="s">
        <v>134</v>
      </c>
      <c r="C63" s="258" t="s">
        <v>359</v>
      </c>
      <c r="D63" s="133" t="s">
        <v>63</v>
      </c>
      <c r="E63" s="198" t="s">
        <v>293</v>
      </c>
      <c r="F63" s="261" t="s">
        <v>59</v>
      </c>
      <c r="G63" s="239">
        <v>350000000</v>
      </c>
      <c r="H63" s="185">
        <v>350000000</v>
      </c>
      <c r="I63" s="32"/>
    </row>
    <row r="64" spans="2:9">
      <c r="B64" s="258" t="s">
        <v>134</v>
      </c>
      <c r="C64" s="258" t="s">
        <v>409</v>
      </c>
      <c r="D64" s="133" t="s">
        <v>63</v>
      </c>
      <c r="E64" s="198" t="s">
        <v>293</v>
      </c>
      <c r="F64" s="261" t="s">
        <v>59</v>
      </c>
      <c r="G64" s="187">
        <v>400000000</v>
      </c>
      <c r="H64" s="185">
        <v>400000000</v>
      </c>
      <c r="I64" s="32"/>
    </row>
    <row r="65" spans="2:10">
      <c r="B65" s="258" t="s">
        <v>396</v>
      </c>
      <c r="C65" s="258" t="s">
        <v>180</v>
      </c>
      <c r="D65" s="133" t="s">
        <v>63</v>
      </c>
      <c r="E65" s="198" t="s">
        <v>293</v>
      </c>
      <c r="F65" s="261" t="s">
        <v>60</v>
      </c>
      <c r="G65" s="206">
        <v>10000000</v>
      </c>
      <c r="H65" s="206">
        <v>98596000</v>
      </c>
      <c r="I65" s="32"/>
    </row>
    <row r="66" spans="2:10">
      <c r="B66" s="258" t="s">
        <v>396</v>
      </c>
      <c r="C66" s="258" t="s">
        <v>362</v>
      </c>
      <c r="D66" s="133" t="s">
        <v>63</v>
      </c>
      <c r="E66" s="198" t="s">
        <v>293</v>
      </c>
      <c r="F66" s="261" t="s">
        <v>60</v>
      </c>
      <c r="G66" s="239">
        <v>14000000</v>
      </c>
      <c r="H66" s="185">
        <v>138034400</v>
      </c>
      <c r="I66" s="32"/>
    </row>
    <row r="67" spans="2:10" ht="15">
      <c r="B67" s="5" t="s">
        <v>455</v>
      </c>
      <c r="C67" s="260" t="s">
        <v>469</v>
      </c>
      <c r="D67" s="133" t="s">
        <v>459</v>
      </c>
      <c r="E67" s="146" t="s">
        <v>78</v>
      </c>
      <c r="F67" s="5" t="s">
        <v>59</v>
      </c>
      <c r="G67" s="239">
        <v>65000000</v>
      </c>
      <c r="H67" s="185">
        <v>65000000</v>
      </c>
      <c r="I67" s="32"/>
    </row>
    <row r="68" spans="2:10">
      <c r="B68" s="258" t="s">
        <v>138</v>
      </c>
      <c r="C68" s="258" t="s">
        <v>237</v>
      </c>
      <c r="D68" s="133" t="s">
        <v>63</v>
      </c>
      <c r="E68" s="198" t="s">
        <v>293</v>
      </c>
      <c r="F68" s="261" t="s">
        <v>60</v>
      </c>
      <c r="G68" s="187">
        <v>9000000</v>
      </c>
      <c r="H68" s="185">
        <v>88736400</v>
      </c>
      <c r="I68" s="32"/>
    </row>
    <row r="69" spans="2:10">
      <c r="B69" s="258" t="s">
        <v>138</v>
      </c>
      <c r="C69" s="258" t="s">
        <v>423</v>
      </c>
      <c r="D69" s="133" t="s">
        <v>63</v>
      </c>
      <c r="E69" s="198" t="s">
        <v>293</v>
      </c>
      <c r="F69" s="261" t="s">
        <v>60</v>
      </c>
      <c r="G69" s="239">
        <v>11000000</v>
      </c>
      <c r="H69" s="185">
        <v>108455600</v>
      </c>
      <c r="I69" s="32"/>
    </row>
    <row r="70" spans="2:10">
      <c r="B70" s="258" t="s">
        <v>456</v>
      </c>
      <c r="C70" s="258" t="s">
        <v>470</v>
      </c>
      <c r="D70" s="133" t="s">
        <v>347</v>
      </c>
      <c r="E70" s="198" t="s">
        <v>78</v>
      </c>
      <c r="F70" s="261" t="s">
        <v>59</v>
      </c>
      <c r="G70" s="239">
        <v>135000000</v>
      </c>
      <c r="H70" s="185">
        <v>135000000</v>
      </c>
      <c r="I70" s="32"/>
    </row>
    <row r="71" spans="2:10">
      <c r="B71" s="258" t="s">
        <v>354</v>
      </c>
      <c r="C71" s="258" t="s">
        <v>329</v>
      </c>
      <c r="D71" s="133" t="s">
        <v>63</v>
      </c>
      <c r="E71" s="198" t="s">
        <v>293</v>
      </c>
      <c r="F71" s="261" t="s">
        <v>59</v>
      </c>
      <c r="G71" s="239">
        <v>173000000</v>
      </c>
      <c r="H71" s="185">
        <v>173000000</v>
      </c>
      <c r="I71" s="32"/>
    </row>
    <row r="72" spans="2:10">
      <c r="B72" s="258" t="s">
        <v>354</v>
      </c>
      <c r="C72" s="258" t="s">
        <v>330</v>
      </c>
      <c r="D72" s="133" t="s">
        <v>63</v>
      </c>
      <c r="E72" s="198" t="s">
        <v>293</v>
      </c>
      <c r="F72" s="261" t="s">
        <v>59</v>
      </c>
      <c r="G72" s="187">
        <v>5000000</v>
      </c>
      <c r="H72" s="185">
        <v>5000000</v>
      </c>
      <c r="I72" s="32"/>
    </row>
    <row r="73" spans="2:10">
      <c r="B73" s="258" t="s">
        <v>354</v>
      </c>
      <c r="C73" s="258" t="s">
        <v>350</v>
      </c>
      <c r="D73" s="133" t="s">
        <v>63</v>
      </c>
      <c r="E73" s="198" t="s">
        <v>293</v>
      </c>
      <c r="F73" s="261" t="s">
        <v>59</v>
      </c>
      <c r="G73" s="187">
        <v>204000000</v>
      </c>
      <c r="H73" s="185">
        <v>204000000</v>
      </c>
      <c r="I73" s="32"/>
    </row>
    <row r="74" spans="2:10">
      <c r="B74" s="258" t="s">
        <v>136</v>
      </c>
      <c r="C74" s="258" t="s">
        <v>277</v>
      </c>
      <c r="D74" s="133" t="s">
        <v>63</v>
      </c>
      <c r="E74" s="198" t="s">
        <v>293</v>
      </c>
      <c r="F74" s="261" t="s">
        <v>60</v>
      </c>
      <c r="G74" s="239">
        <v>24300000</v>
      </c>
      <c r="H74" s="185">
        <v>239588280</v>
      </c>
      <c r="I74" s="32"/>
    </row>
    <row r="75" spans="2:10">
      <c r="B75" s="258" t="s">
        <v>136</v>
      </c>
      <c r="C75" s="258" t="s">
        <v>222</v>
      </c>
      <c r="D75" s="133" t="s">
        <v>63</v>
      </c>
      <c r="E75" s="198" t="s">
        <v>293</v>
      </c>
      <c r="F75" s="261" t="s">
        <v>60</v>
      </c>
      <c r="G75" s="239">
        <v>5000000</v>
      </c>
      <c r="H75" s="185">
        <v>49298000</v>
      </c>
      <c r="I75" s="32"/>
    </row>
    <row r="76" spans="2:10">
      <c r="B76" s="258" t="s">
        <v>136</v>
      </c>
      <c r="C76" s="258" t="s">
        <v>279</v>
      </c>
      <c r="D76" s="133" t="s">
        <v>63</v>
      </c>
      <c r="E76" s="198" t="s">
        <v>293</v>
      </c>
      <c r="F76" s="261" t="s">
        <v>60</v>
      </c>
      <c r="G76" s="185">
        <v>20000000</v>
      </c>
      <c r="H76" s="185">
        <v>197192000</v>
      </c>
      <c r="I76" s="32"/>
    </row>
    <row r="77" spans="2:10">
      <c r="B77" s="258" t="s">
        <v>136</v>
      </c>
      <c r="C77" s="258" t="s">
        <v>280</v>
      </c>
      <c r="D77" s="133" t="s">
        <v>63</v>
      </c>
      <c r="E77" s="198" t="s">
        <v>293</v>
      </c>
      <c r="F77" s="261" t="s">
        <v>60</v>
      </c>
      <c r="G77" s="187">
        <v>76562000</v>
      </c>
      <c r="H77" s="185">
        <v>754870695.20000005</v>
      </c>
      <c r="I77" s="32"/>
    </row>
    <row r="78" spans="2:10" ht="15">
      <c r="B78" s="5" t="s">
        <v>136</v>
      </c>
      <c r="C78" s="260" t="s">
        <v>411</v>
      </c>
      <c r="D78" s="133" t="s">
        <v>63</v>
      </c>
      <c r="E78" s="198" t="s">
        <v>293</v>
      </c>
      <c r="F78" s="5" t="s">
        <v>60</v>
      </c>
      <c r="G78" s="239">
        <v>10000000</v>
      </c>
      <c r="H78" s="185">
        <v>98596000</v>
      </c>
      <c r="I78" s="25"/>
    </row>
    <row r="79" spans="2:10">
      <c r="B79" s="258" t="s">
        <v>353</v>
      </c>
      <c r="C79" s="258" t="s">
        <v>457</v>
      </c>
      <c r="D79" s="133" t="s">
        <v>63</v>
      </c>
      <c r="E79" s="198" t="s">
        <v>293</v>
      </c>
      <c r="F79" s="261" t="s">
        <v>59</v>
      </c>
      <c r="G79" s="187">
        <v>35000000</v>
      </c>
      <c r="H79" s="185">
        <v>35000000</v>
      </c>
      <c r="I79" s="25"/>
      <c r="J79" s="199"/>
    </row>
    <row r="80" spans="2:10">
      <c r="B80" s="258" t="s">
        <v>353</v>
      </c>
      <c r="C80" s="258" t="s">
        <v>317</v>
      </c>
      <c r="D80" s="133" t="s">
        <v>63</v>
      </c>
      <c r="E80" s="198" t="s">
        <v>293</v>
      </c>
      <c r="F80" s="261" t="s">
        <v>60</v>
      </c>
      <c r="G80" s="187">
        <v>20000000</v>
      </c>
      <c r="H80" s="185">
        <v>197192000</v>
      </c>
      <c r="I80" s="25"/>
    </row>
    <row r="81" spans="2:9" ht="15">
      <c r="B81" s="5" t="s">
        <v>353</v>
      </c>
      <c r="C81" s="260" t="s">
        <v>471</v>
      </c>
      <c r="D81" s="133" t="s">
        <v>63</v>
      </c>
      <c r="E81" s="198" t="s">
        <v>293</v>
      </c>
      <c r="F81" s="5" t="s">
        <v>60</v>
      </c>
      <c r="G81" s="239">
        <v>5000000</v>
      </c>
      <c r="H81" s="185">
        <v>49298000</v>
      </c>
      <c r="I81" s="25"/>
    </row>
    <row r="82" spans="2:9">
      <c r="B82" s="258" t="s">
        <v>135</v>
      </c>
      <c r="C82" s="258" t="s">
        <v>318</v>
      </c>
      <c r="D82" s="133" t="s">
        <v>63</v>
      </c>
      <c r="E82" s="198" t="s">
        <v>293</v>
      </c>
      <c r="F82" s="261" t="s">
        <v>59</v>
      </c>
      <c r="G82" s="187">
        <v>400000000</v>
      </c>
      <c r="H82" s="185">
        <v>400000000</v>
      </c>
      <c r="I82" s="25"/>
    </row>
    <row r="83" spans="2:9">
      <c r="B83" s="258" t="s">
        <v>135</v>
      </c>
      <c r="C83" s="258" t="s">
        <v>458</v>
      </c>
      <c r="D83" s="133" t="s">
        <v>63</v>
      </c>
      <c r="E83" s="198" t="s">
        <v>293</v>
      </c>
      <c r="F83" s="261" t="s">
        <v>59</v>
      </c>
      <c r="G83" s="187">
        <v>100000000</v>
      </c>
      <c r="H83" s="185">
        <v>100000000</v>
      </c>
      <c r="I83" s="25"/>
    </row>
    <row r="84" spans="2:9">
      <c r="B84" s="258" t="s">
        <v>135</v>
      </c>
      <c r="C84" s="258" t="s">
        <v>397</v>
      </c>
      <c r="D84" s="133" t="s">
        <v>63</v>
      </c>
      <c r="E84" s="198" t="s">
        <v>293</v>
      </c>
      <c r="F84" s="261" t="s">
        <v>59</v>
      </c>
      <c r="G84" s="239">
        <v>19000000</v>
      </c>
      <c r="H84" s="185">
        <v>19000000</v>
      </c>
      <c r="I84" s="25"/>
    </row>
    <row r="85" spans="2:9">
      <c r="B85" s="258" t="s">
        <v>135</v>
      </c>
      <c r="C85" s="258" t="s">
        <v>252</v>
      </c>
      <c r="D85" s="133" t="s">
        <v>63</v>
      </c>
      <c r="E85" s="198" t="s">
        <v>293</v>
      </c>
      <c r="F85" s="261" t="s">
        <v>60</v>
      </c>
      <c r="G85" s="187">
        <v>15700000</v>
      </c>
      <c r="H85" s="185">
        <v>154795720</v>
      </c>
      <c r="I85" s="25"/>
    </row>
    <row r="86" spans="2:9">
      <c r="B86" s="258" t="s">
        <v>135</v>
      </c>
      <c r="C86" s="258" t="s">
        <v>424</v>
      </c>
      <c r="D86" s="133" t="s">
        <v>63</v>
      </c>
      <c r="E86" s="198" t="s">
        <v>293</v>
      </c>
      <c r="F86" s="261" t="s">
        <v>60</v>
      </c>
      <c r="G86" s="187">
        <v>12000000</v>
      </c>
      <c r="H86" s="185">
        <v>118315200</v>
      </c>
      <c r="I86" s="25"/>
    </row>
    <row r="87" spans="2:9" ht="15">
      <c r="B87" s="5" t="s">
        <v>135</v>
      </c>
      <c r="C87" s="260" t="s">
        <v>425</v>
      </c>
      <c r="D87" s="133" t="s">
        <v>63</v>
      </c>
      <c r="E87" s="198" t="s">
        <v>293</v>
      </c>
      <c r="F87" s="5" t="s">
        <v>60</v>
      </c>
      <c r="G87" s="239">
        <v>5000000</v>
      </c>
      <c r="H87" s="185">
        <v>49298000</v>
      </c>
      <c r="I87" s="25"/>
    </row>
    <row r="88" spans="2:9">
      <c r="B88" s="258" t="s">
        <v>139</v>
      </c>
      <c r="C88" s="258" t="s">
        <v>309</v>
      </c>
      <c r="D88" s="133" t="s">
        <v>63</v>
      </c>
      <c r="E88" s="198" t="s">
        <v>293</v>
      </c>
      <c r="F88" s="261" t="s">
        <v>59</v>
      </c>
      <c r="G88" s="239">
        <v>50000000</v>
      </c>
      <c r="H88" s="185">
        <v>50000000</v>
      </c>
      <c r="I88" s="25"/>
    </row>
    <row r="89" spans="2:9">
      <c r="B89" s="258" t="s">
        <v>139</v>
      </c>
      <c r="C89" s="258" t="s">
        <v>412</v>
      </c>
      <c r="D89" s="133" t="s">
        <v>63</v>
      </c>
      <c r="E89" s="198" t="s">
        <v>293</v>
      </c>
      <c r="F89" s="261" t="s">
        <v>59</v>
      </c>
      <c r="G89" s="239">
        <v>350000000</v>
      </c>
      <c r="H89" s="185">
        <v>350000000</v>
      </c>
      <c r="I89" s="25"/>
    </row>
    <row r="90" spans="2:9">
      <c r="B90" s="258" t="s">
        <v>139</v>
      </c>
      <c r="C90" s="258" t="s">
        <v>223</v>
      </c>
      <c r="D90" s="133" t="s">
        <v>63</v>
      </c>
      <c r="E90" s="198" t="s">
        <v>293</v>
      </c>
      <c r="F90" s="261" t="s">
        <v>60</v>
      </c>
      <c r="G90" s="239">
        <v>65000000</v>
      </c>
      <c r="H90" s="185">
        <v>640874000</v>
      </c>
      <c r="I90" s="25"/>
    </row>
    <row r="91" spans="2:9">
      <c r="B91" s="258" t="s">
        <v>139</v>
      </c>
      <c r="C91" s="258" t="s">
        <v>281</v>
      </c>
      <c r="D91" s="133" t="s">
        <v>63</v>
      </c>
      <c r="E91" s="198" t="s">
        <v>293</v>
      </c>
      <c r="F91" s="261" t="s">
        <v>60</v>
      </c>
      <c r="G91" s="239">
        <v>52380000</v>
      </c>
      <c r="H91" s="185">
        <v>516445848</v>
      </c>
      <c r="I91" s="25"/>
    </row>
    <row r="92" spans="2:9">
      <c r="B92" s="258" t="s">
        <v>139</v>
      </c>
      <c r="C92" s="258" t="s">
        <v>282</v>
      </c>
      <c r="D92" s="133" t="s">
        <v>63</v>
      </c>
      <c r="E92" s="198" t="s">
        <v>293</v>
      </c>
      <c r="F92" s="261" t="s">
        <v>60</v>
      </c>
      <c r="G92" s="239">
        <v>26100000</v>
      </c>
      <c r="H92" s="185">
        <v>257335560</v>
      </c>
      <c r="I92" s="25"/>
    </row>
    <row r="93" spans="2:9">
      <c r="B93" s="258" t="s">
        <v>355</v>
      </c>
      <c r="C93" s="258" t="s">
        <v>361</v>
      </c>
      <c r="D93" s="133" t="s">
        <v>63</v>
      </c>
      <c r="E93" s="198" t="s">
        <v>293</v>
      </c>
      <c r="F93" s="261" t="s">
        <v>60</v>
      </c>
      <c r="G93" s="239">
        <v>20000000</v>
      </c>
      <c r="H93" s="185">
        <v>197192000</v>
      </c>
      <c r="I93" s="25"/>
    </row>
    <row r="94" spans="2:9" ht="15">
      <c r="B94" s="5" t="s">
        <v>355</v>
      </c>
      <c r="C94" s="260" t="s">
        <v>426</v>
      </c>
      <c r="D94" s="133" t="s">
        <v>63</v>
      </c>
      <c r="E94" s="198" t="s">
        <v>293</v>
      </c>
      <c r="F94" s="5" t="s">
        <v>60</v>
      </c>
      <c r="G94" s="239">
        <v>22500000</v>
      </c>
      <c r="H94" s="185">
        <v>221841000</v>
      </c>
      <c r="I94" s="25"/>
    </row>
    <row r="95" spans="2:9">
      <c r="B95" s="258" t="s">
        <v>271</v>
      </c>
      <c r="C95" s="258" t="s">
        <v>278</v>
      </c>
      <c r="D95" s="3" t="s">
        <v>63</v>
      </c>
      <c r="E95" s="198" t="s">
        <v>293</v>
      </c>
      <c r="F95" s="261" t="s">
        <v>60</v>
      </c>
      <c r="G95" s="187">
        <v>47300000</v>
      </c>
      <c r="H95" s="185">
        <v>466359080</v>
      </c>
      <c r="I95" s="25"/>
    </row>
    <row r="96" spans="2:9">
      <c r="B96" s="258" t="s">
        <v>271</v>
      </c>
      <c r="C96" s="258" t="s">
        <v>427</v>
      </c>
      <c r="D96" s="3" t="s">
        <v>63</v>
      </c>
      <c r="E96" s="198" t="s">
        <v>293</v>
      </c>
      <c r="F96" s="261" t="s">
        <v>60</v>
      </c>
      <c r="G96" s="187">
        <v>62283000</v>
      </c>
      <c r="H96" s="185">
        <v>614085466.79999995</v>
      </c>
      <c r="I96" s="25"/>
    </row>
    <row r="97" spans="2:9">
      <c r="B97" s="258" t="s">
        <v>472</v>
      </c>
      <c r="C97" s="258" t="s">
        <v>473</v>
      </c>
      <c r="D97" s="3" t="s">
        <v>63</v>
      </c>
      <c r="E97" s="198" t="s">
        <v>293</v>
      </c>
      <c r="F97" s="261" t="s">
        <v>59</v>
      </c>
      <c r="G97" s="187">
        <v>200000000</v>
      </c>
      <c r="H97" s="185">
        <v>200000000</v>
      </c>
      <c r="I97" s="25"/>
    </row>
    <row r="98" spans="2:9">
      <c r="B98" s="133"/>
      <c r="C98" s="250"/>
      <c r="D98" s="3"/>
      <c r="E98" s="146"/>
      <c r="F98" s="248"/>
      <c r="G98" s="187"/>
      <c r="H98" s="185"/>
      <c r="I98" s="25"/>
    </row>
    <row r="99" spans="2:9">
      <c r="B99" s="258" t="s">
        <v>475</v>
      </c>
      <c r="C99" s="186"/>
      <c r="D99" s="3" t="s">
        <v>365</v>
      </c>
      <c r="E99" s="146" t="s">
        <v>366</v>
      </c>
      <c r="F99" s="248" t="s">
        <v>59</v>
      </c>
      <c r="G99" s="187">
        <v>724195992.44000006</v>
      </c>
      <c r="H99" s="185">
        <v>724195992.44000006</v>
      </c>
      <c r="I99" s="25"/>
    </row>
    <row r="100" spans="2:9">
      <c r="B100" s="258" t="s">
        <v>476</v>
      </c>
      <c r="C100" s="186"/>
      <c r="D100" s="3" t="s">
        <v>365</v>
      </c>
      <c r="E100" s="146" t="s">
        <v>366</v>
      </c>
      <c r="F100" s="248" t="s">
        <v>60</v>
      </c>
      <c r="G100" s="187">
        <v>34850.949999999997</v>
      </c>
      <c r="H100" s="185">
        <v>343616.42661999993</v>
      </c>
      <c r="I100" s="25"/>
    </row>
    <row r="101" spans="2:9">
      <c r="B101" s="258" t="s">
        <v>477</v>
      </c>
      <c r="C101" s="186"/>
      <c r="D101" s="3" t="s">
        <v>365</v>
      </c>
      <c r="E101" s="146" t="s">
        <v>366</v>
      </c>
      <c r="F101" s="248" t="s">
        <v>70</v>
      </c>
      <c r="G101" s="187">
        <v>454.55</v>
      </c>
      <c r="H101" s="185">
        <v>3997.2672450000005</v>
      </c>
      <c r="I101" s="25"/>
    </row>
    <row r="102" spans="2:9">
      <c r="B102" s="258" t="s">
        <v>478</v>
      </c>
      <c r="C102" s="186"/>
      <c r="D102" s="3" t="s">
        <v>365</v>
      </c>
      <c r="E102" s="146" t="s">
        <v>367</v>
      </c>
      <c r="F102" s="248" t="s">
        <v>59</v>
      </c>
      <c r="G102" s="187">
        <v>4359082.33</v>
      </c>
      <c r="H102" s="185">
        <v>4359082.33</v>
      </c>
      <c r="I102" s="25"/>
    </row>
    <row r="103" spans="2:9">
      <c r="B103" s="258" t="s">
        <v>479</v>
      </c>
      <c r="C103" s="186"/>
      <c r="D103" s="3" t="s">
        <v>365</v>
      </c>
      <c r="E103" s="146" t="s">
        <v>413</v>
      </c>
      <c r="F103" s="248" t="s">
        <v>59</v>
      </c>
      <c r="G103" s="187">
        <v>752220759.15999997</v>
      </c>
      <c r="H103" s="185">
        <v>752220759.15999997</v>
      </c>
      <c r="I103" s="25"/>
    </row>
    <row r="104" spans="2:9">
      <c r="B104" s="258" t="s">
        <v>461</v>
      </c>
      <c r="C104" s="186"/>
      <c r="D104" s="3" t="s">
        <v>480</v>
      </c>
      <c r="E104" s="198" t="s">
        <v>293</v>
      </c>
      <c r="F104" s="249" t="s">
        <v>59</v>
      </c>
      <c r="G104" s="187">
        <v>6900000000</v>
      </c>
      <c r="H104" s="187">
        <v>6900000000</v>
      </c>
      <c r="I104" s="25"/>
    </row>
    <row r="105" spans="2:9">
      <c r="C105" s="4"/>
      <c r="D105" s="3"/>
      <c r="E105" s="146"/>
      <c r="F105" s="249"/>
      <c r="G105" s="187"/>
      <c r="H105" s="187"/>
    </row>
    <row r="106" spans="2:9">
      <c r="B106" s="254" t="s">
        <v>11</v>
      </c>
      <c r="C106" s="255"/>
      <c r="D106" s="255"/>
      <c r="E106" s="256"/>
      <c r="F106" s="255"/>
      <c r="G106" s="257"/>
      <c r="H106" s="257">
        <f>SUM(H20:H104)</f>
        <v>24810976667.623867</v>
      </c>
    </row>
    <row r="107" spans="2:9">
      <c r="C107" s="4"/>
      <c r="D107" s="146"/>
      <c r="E107" s="146"/>
      <c r="F107" s="146"/>
      <c r="H107" s="182"/>
    </row>
    <row r="108" spans="2:9">
      <c r="D108" s="3"/>
      <c r="E108" s="3"/>
      <c r="F108" s="3"/>
      <c r="G108" s="146" t="s">
        <v>184</v>
      </c>
      <c r="H108" s="196">
        <f>H96/G96</f>
        <v>9.8595999999999986</v>
      </c>
    </row>
    <row r="109" spans="2:9">
      <c r="D109" s="3"/>
      <c r="E109" s="3"/>
      <c r="F109" s="3"/>
      <c r="G109" s="146"/>
      <c r="H109" s="196"/>
    </row>
    <row r="110" spans="2:9">
      <c r="B110" s="4" t="s">
        <v>142</v>
      </c>
      <c r="C110" s="4"/>
      <c r="D110" s="146"/>
      <c r="E110" s="146"/>
      <c r="F110" s="146"/>
    </row>
    <row r="111" spans="2:9">
      <c r="B111" s="4" t="s">
        <v>462</v>
      </c>
      <c r="C111" s="4"/>
      <c r="D111" s="146"/>
      <c r="E111" s="146"/>
      <c r="F111" s="146"/>
    </row>
    <row r="112" spans="2:9">
      <c r="B112" s="4" t="s">
        <v>224</v>
      </c>
      <c r="C112" s="4"/>
      <c r="D112" s="146"/>
      <c r="E112" s="146"/>
      <c r="F112" s="146"/>
    </row>
  </sheetData>
  <sortState ref="B21:H106">
    <sortCondition ref="B21:B106"/>
  </sortState>
  <dataValidations count="1">
    <dataValidation type="list" allowBlank="1" showInputMessage="1" showErrorMessage="1" promptTitle="Please select a currency" prompt=" " sqref="F49 F20:F37" xr:uid="{6281D56E-5025-4929-AC41-5936D485B79D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2020-02-20T11:44:07Z</dcterms:modified>
</cp:coreProperties>
</file>