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2106\"/>
    </mc:Choice>
  </mc:AlternateContent>
  <xr:revisionPtr revIDLastSave="0" documentId="13_ncr:1_{64A51183-9F00-41AA-9B17-60FE06D1D9E4}" xr6:coauthVersionLast="45" xr6:coauthVersionMax="45" xr10:uidLastSave="{00000000-0000-0000-0000-000000000000}"/>
  <bookViews>
    <workbookView xWindow="5430" yWindow="615" windowWidth="28800" windowHeight="1662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Cover!$A$1:$J$62</definedName>
    <definedName name="_xlnm.Print_Area" localSheetId="2">'Investment Collateral'!$A$3:$I$120</definedName>
    <definedName name="_xlnm.Print_Area" localSheetId="1">'Pool overview'!$B$1:$F$229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7" i="13" l="1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C228" i="13"/>
  <c r="E228" i="13"/>
  <c r="C5" i="12" l="1"/>
  <c r="H120" i="12"/>
  <c r="H119" i="12"/>
  <c r="H118" i="12"/>
  <c r="H116" i="12"/>
  <c r="D24" i="13" l="1"/>
  <c r="D23" i="13"/>
  <c r="C11" i="12" l="1"/>
  <c r="C7" i="12"/>
  <c r="C10" i="12" l="1"/>
  <c r="C9" i="12"/>
  <c r="C8" i="12"/>
  <c r="C15" i="12"/>
  <c r="C16" i="12"/>
  <c r="C17" i="12"/>
  <c r="C14" i="12"/>
  <c r="C13" i="12"/>
  <c r="D228" i="13" l="1"/>
  <c r="F214" i="13"/>
  <c r="F228" i="13" s="1"/>
  <c r="B3" i="12" l="1"/>
  <c r="F213" i="13" l="1"/>
  <c r="D213" i="13"/>
  <c r="C44" i="11" l="1"/>
  <c r="J21" i="11" l="1"/>
  <c r="J27" i="11" l="1"/>
</calcChain>
</file>

<file path=xl/sharedStrings.xml><?xml version="1.0" encoding="utf-8"?>
<sst xmlns="http://schemas.openxmlformats.org/spreadsheetml/2006/main" count="975" uniqueCount="455">
  <si>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</si>
  <si>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</si>
  <si>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</si>
  <si>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</si>
  <si>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</si>
  <si>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</si>
  <si>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</si>
  <si>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</si>
  <si>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</si>
  <si>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</si>
  <si>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</si>
  <si>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</si>
  <si>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</si>
  <si>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</si>
  <si>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</si>
  <si>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</si>
  <si>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</si>
  <si>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</si>
  <si>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</si>
  <si>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</si>
  <si>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</si>
  <si>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</si>
  <si>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</si>
  <si>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</si>
  <si>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</si>
  <si>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</si>
  <si>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</si>
  <si>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</si>
  <si>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</si>
  <si>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</si>
  <si>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</si>
  <si>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</si>
  <si>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</si>
  <si>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</si>
  <si>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</si>
  <si>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</si>
  <si>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</si>
  <si>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</si>
  <si>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</si>
  <si>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</si>
  <si>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</si>
  <si>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</si>
  <si>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</si>
  <si>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</si>
  <si>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</si>
  <si>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</si>
  <si>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</si>
  <si>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Rating</t>
  </si>
  <si>
    <t>Interest Basis</t>
  </si>
  <si>
    <t>Frequency</t>
  </si>
  <si>
    <t>ISIN</t>
  </si>
  <si>
    <t>AAA / Aaa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</si>
  <si>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</si>
  <si>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</si>
  <si>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</si>
  <si>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</si>
  <si>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</si>
  <si>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</si>
  <si>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</si>
  <si>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Covered Bond</t>
  </si>
  <si>
    <t>XS0674396782</t>
  </si>
  <si>
    <t>NO0010622137</t>
  </si>
  <si>
    <t>NO0010625460</t>
  </si>
  <si>
    <t>SEK</t>
  </si>
  <si>
    <t>Exposure type</t>
  </si>
  <si>
    <t>DE000A1K0UG6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</si>
  <si>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</si>
  <si>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</si>
  <si>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</si>
  <si>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</si>
  <si>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</si>
  <si>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</si>
  <si>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</si>
  <si>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</si>
  <si>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</si>
  <si>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</si>
  <si>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</si>
  <si>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</si>
  <si>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06 / 2017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</si>
  <si>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</si>
  <si>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</si>
  <si>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</si>
  <si>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</si>
  <si>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</si>
  <si>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</si>
  <si>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</si>
  <si>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</si>
  <si>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</si>
  <si>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</si>
  <si>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</si>
  <si>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</si>
  <si>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</si>
  <si>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</si>
  <si>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</si>
  <si>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</si>
  <si>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</si>
  <si>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</si>
  <si>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</si>
  <si>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</si>
  <si>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</si>
  <si>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</si>
  <si>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</si>
  <si>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</si>
  <si>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MØRE OG ROMSDAL</t>
  </si>
  <si>
    <t>NORDLAND</t>
  </si>
  <si>
    <t>OSLO</t>
  </si>
  <si>
    <t>ROGALAND</t>
  </si>
  <si>
    <t>SPITSBERGEN</t>
  </si>
  <si>
    <t>Public Covered Bonds Outstanding:</t>
  </si>
  <si>
    <t>Series 3/2012</t>
  </si>
  <si>
    <t>10 Largest Loans</t>
  </si>
  <si>
    <t>11 / 2019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</si>
  <si>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</si>
  <si>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</si>
  <si>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</si>
  <si>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</si>
  <si>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</si>
  <si>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</si>
  <si>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</si>
  <si>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</si>
  <si>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</si>
  <si>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</si>
  <si>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</si>
  <si>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</si>
  <si>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</si>
  <si>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</si>
  <si>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</si>
  <si>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</si>
  <si>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</si>
  <si>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</si>
  <si>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</si>
  <si>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</si>
  <si>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</si>
  <si>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</si>
  <si>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</si>
  <si>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</si>
  <si>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</si>
  <si>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</si>
  <si>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</si>
  <si>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</si>
  <si>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</si>
  <si>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</si>
  <si>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</si>
  <si>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</si>
  <si>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</si>
  <si>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</si>
  <si>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</si>
  <si>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</si>
  <si>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</si>
  <si>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</si>
  <si>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</si>
  <si>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</si>
  <si>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 xml:space="preserve">   Sub Sovereign &amp; Agency</t>
  </si>
  <si>
    <t>Currency Amt</t>
  </si>
  <si>
    <t>NOK amount</t>
  </si>
  <si>
    <t>NOK/EUR</t>
  </si>
  <si>
    <t>Swap rate FX</t>
  </si>
  <si>
    <t>Issued</t>
  </si>
  <si>
    <t>08 / 2011</t>
  </si>
  <si>
    <t>05 / 2012</t>
  </si>
  <si>
    <t>10 / 2011</t>
  </si>
  <si>
    <t>07 / 2011</t>
  </si>
  <si>
    <t>0 &lt; month arrears &lt;= 1 *</t>
  </si>
  <si>
    <t>[Other]</t>
  </si>
  <si>
    <t>x &gt; 360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</si>
  <si>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</si>
  <si>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</si>
  <si>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</si>
  <si>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</si>
  <si>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</si>
  <si>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</si>
  <si>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</si>
  <si>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</si>
  <si>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Series 7/2011</t>
  </si>
  <si>
    <t>Series 4/2011</t>
  </si>
  <si>
    <t>as well as nominal amounts rather than book (market) values</t>
  </si>
  <si>
    <t>XS1190992930</t>
  </si>
  <si>
    <t>Series 3/2015</t>
  </si>
  <si>
    <t>09 / 2015</t>
  </si>
  <si>
    <t>XS1285867419</t>
  </si>
  <si>
    <t>XS1285892870</t>
  </si>
  <si>
    <t>Series 3 / 2016</t>
  </si>
  <si>
    <t>03 / 2016</t>
  </si>
  <si>
    <t>XS1377237869</t>
  </si>
  <si>
    <t>Series 6 / 2016</t>
  </si>
  <si>
    <t>XS1394910688</t>
  </si>
  <si>
    <t>NO0010756885</t>
  </si>
  <si>
    <t>NO0010760176</t>
  </si>
  <si>
    <t>NO0010760804</t>
  </si>
  <si>
    <t>Series 4/2016</t>
  </si>
  <si>
    <t>Series 5/2016</t>
  </si>
  <si>
    <t>3m NIBOR + 74bps</t>
  </si>
  <si>
    <t>02 / 2016</t>
  </si>
  <si>
    <t>Series 1/2016</t>
  </si>
  <si>
    <t>Series 2 / 2016</t>
  </si>
  <si>
    <t>XS1373138988</t>
  </si>
  <si>
    <t>3m Euribor + 60bps</t>
  </si>
  <si>
    <t>n/a</t>
  </si>
  <si>
    <t>XS1396253236</t>
  </si>
  <si>
    <t>XS0881369770</t>
  </si>
  <si>
    <t>XS1397054245</t>
  </si>
  <si>
    <t>NO0010759632</t>
  </si>
  <si>
    <t>XS1117542412</t>
  </si>
  <si>
    <t>XS1314150878</t>
  </si>
  <si>
    <t>XS1368543135</t>
  </si>
  <si>
    <t>Series 7 / 2016</t>
  </si>
  <si>
    <t>08 / 2016</t>
  </si>
  <si>
    <t>XS1482554075</t>
  </si>
  <si>
    <t>Series 2 / 2017</t>
  </si>
  <si>
    <t>01 / 2017</t>
  </si>
  <si>
    <t>XS1555317897</t>
  </si>
  <si>
    <t>Series 1 / 2017</t>
  </si>
  <si>
    <t>XS1551914143</t>
  </si>
  <si>
    <t>3m Euribor +100 bps</t>
  </si>
  <si>
    <t>12 / 2016</t>
  </si>
  <si>
    <t>2.10% Fixed Rate</t>
  </si>
  <si>
    <t>NO0010778764</t>
  </si>
  <si>
    <t>Series 8/2016</t>
  </si>
  <si>
    <t>XS1548410080</t>
  </si>
  <si>
    <t>NO0010762685</t>
  </si>
  <si>
    <t xml:space="preserve">   Government debt</t>
  </si>
  <si>
    <t>Series 3 / 2017</t>
  </si>
  <si>
    <t>XS1637099026</t>
  </si>
  <si>
    <t>XS1554271590</t>
  </si>
  <si>
    <t>XS1622285283</t>
  </si>
  <si>
    <t>Series 4/2017</t>
  </si>
  <si>
    <t>Aaa</t>
  </si>
  <si>
    <t>3m NIBOR + 39bps</t>
  </si>
  <si>
    <t>NO0010809353</t>
  </si>
  <si>
    <t>Property construction year</t>
  </si>
  <si>
    <t>GBP</t>
  </si>
  <si>
    <t>11 / 2017</t>
  </si>
  <si>
    <t>From the 3rd quarter 2017 the covered bonds are rated by Moodys only</t>
  </si>
  <si>
    <t>3m £ LIBOR + 27 bps</t>
  </si>
  <si>
    <t>XS1760129608</t>
  </si>
  <si>
    <t>01 / 2018</t>
  </si>
  <si>
    <t>Series 5/2017</t>
  </si>
  <si>
    <t>SSA</t>
  </si>
  <si>
    <t>XS1719108463</t>
  </si>
  <si>
    <t>TRØNDELAG</t>
  </si>
  <si>
    <t>XS1756428469</t>
  </si>
  <si>
    <t>XS1778322351</t>
  </si>
  <si>
    <t>XS1784067529</t>
  </si>
  <si>
    <t>XS1799048704</t>
  </si>
  <si>
    <t>XS1799536922</t>
  </si>
  <si>
    <t>Deposit</t>
  </si>
  <si>
    <t>04 / 2018</t>
  </si>
  <si>
    <t>XS1808327693</t>
  </si>
  <si>
    <t>Series 2/2018</t>
  </si>
  <si>
    <t>Series 3/2018</t>
  </si>
  <si>
    <t>Series 6/2011</t>
  </si>
  <si>
    <t>XS1839386908</t>
  </si>
  <si>
    <t>Percentage substitute assets of cover pool</t>
  </si>
  <si>
    <t>Number of loans</t>
  </si>
  <si>
    <t>Green loans backing green covered bonds</t>
  </si>
  <si>
    <t>XS1137512742</t>
  </si>
  <si>
    <t>Series 4/2018</t>
  </si>
  <si>
    <t>10 / 2018</t>
  </si>
  <si>
    <t>12 / 2018</t>
  </si>
  <si>
    <t>XS1922110009</t>
  </si>
  <si>
    <t>DANSKE BANK A/S</t>
  </si>
  <si>
    <t>XS1555330999</t>
  </si>
  <si>
    <t>Series 1/2019</t>
  </si>
  <si>
    <t>01 / 2019</t>
  </si>
  <si>
    <t>XS1943561883</t>
  </si>
  <si>
    <t>NO0010723471</t>
  </si>
  <si>
    <t>XS1948598997</t>
  </si>
  <si>
    <t>Series 2/2019</t>
  </si>
  <si>
    <t>05 / 2019</t>
  </si>
  <si>
    <t>XS1995620967</t>
  </si>
  <si>
    <t>NO0010840697</t>
  </si>
  <si>
    <t>XS1626109968</t>
  </si>
  <si>
    <t>XS1565074744</t>
  </si>
  <si>
    <t>XS1951084638</t>
  </si>
  <si>
    <t>XS2002504194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</si>
  <si>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</si>
  <si>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</si>
  <si>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</si>
  <si>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</si>
  <si>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</si>
  <si>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3m NIBOR + 24bps</t>
  </si>
  <si>
    <t>NO0010860745</t>
  </si>
  <si>
    <t>Series 4/2019</t>
  </si>
  <si>
    <t>10/ 2019</t>
  </si>
  <si>
    <t>NO0010866791</t>
  </si>
  <si>
    <t>Series 5/2019</t>
  </si>
  <si>
    <t>XS2076139166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</si>
  <si>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</si>
  <si>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</si>
  <si>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</si>
  <si>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</si>
  <si>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</si>
  <si>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</si>
  <si>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</si>
  <si>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</si>
  <si>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XS2046690827</t>
  </si>
  <si>
    <t>** Any differences in this table and the financial statements is due to the quarter-end FX rates used for non-NOK amounts in this table,</t>
  </si>
  <si>
    <t>Private residential mortgage</t>
  </si>
  <si>
    <t>XS2069304033</t>
  </si>
  <si>
    <t xml:space="preserve">   Reverse  Repo</t>
  </si>
  <si>
    <t>NO0010834450</t>
  </si>
  <si>
    <t>Series 1/2020</t>
  </si>
  <si>
    <t>02/ 2020</t>
  </si>
  <si>
    <t>3m NIBOR + 25bps</t>
  </si>
  <si>
    <t>NO0010875164</t>
  </si>
  <si>
    <t>XS1716371049</t>
  </si>
  <si>
    <t>AGDER</t>
  </si>
  <si>
    <t>INNLANDET</t>
  </si>
  <si>
    <t>TROMS OG FINNMARK</t>
  </si>
  <si>
    <t>VESTFOLD OG TELEMARK</t>
  </si>
  <si>
    <t>VESTLAND</t>
  </si>
  <si>
    <t>VIKEN</t>
  </si>
  <si>
    <t>Series 2/2020</t>
  </si>
  <si>
    <t>3m NIBOR + 27bps</t>
  </si>
  <si>
    <t>NO9910877848</t>
  </si>
  <si>
    <t>XS2127145261</t>
  </si>
  <si>
    <t>XS2123086683</t>
  </si>
  <si>
    <t>DNB BOLIGKREDITT AS</t>
  </si>
  <si>
    <t>EIKA BOLIGKREDITT AS</t>
  </si>
  <si>
    <t>EUROPEAN INVESTMENT BANK</t>
  </si>
  <si>
    <t>GÖTEBORGS STAD</t>
  </si>
  <si>
    <t>KFW BANKENGRUPPE</t>
  </si>
  <si>
    <t>LÄNSFÖRSÄKRINGAR HYPOTEK AB (PUBL)</t>
  </si>
  <si>
    <t>MØRE BOLIGKREDITT AS</t>
  </si>
  <si>
    <t>NORDEA EIENDOMSKREDITT AS</t>
  </si>
  <si>
    <t>SBANKEN BOLIGKREDITT AS</t>
  </si>
  <si>
    <t>SKANDINAVISKA ENSKILDA BANKEN AB (PUBL)</t>
  </si>
  <si>
    <t>SPAREBANKEN SØR BOLIGKREDITT AS</t>
  </si>
  <si>
    <t>SPAREBANKEN VEST BOLIGKREDITT AS</t>
  </si>
  <si>
    <t>STADSHYPOTEK AB (PUBL)</t>
  </si>
  <si>
    <t>STOCKHOLMS KOMMUN</t>
  </si>
  <si>
    <t>SWEDBANK HYPOTEK AB</t>
  </si>
  <si>
    <t>NO0010885353</t>
  </si>
  <si>
    <t>NO0010886054</t>
  </si>
  <si>
    <t>SpareBank 1 SMN</t>
  </si>
  <si>
    <t>Skandinaviska Enskilda Bank Oslo</t>
  </si>
  <si>
    <t>05 / 2020</t>
  </si>
  <si>
    <t>Stibor + 75</t>
  </si>
  <si>
    <t>XS2182121157</t>
  </si>
  <si>
    <r>
      <t xml:space="preserve">Series 1/2018 </t>
    </r>
    <r>
      <rPr>
        <b/>
        <sz val="9"/>
        <color rgb="FF92D050"/>
        <rFont val="Arial"/>
        <family val="2"/>
      </rPr>
      <t>(green)</t>
    </r>
  </si>
  <si>
    <r>
      <t xml:space="preserve">Series 3/2020 </t>
    </r>
    <r>
      <rPr>
        <b/>
        <sz val="9"/>
        <color rgb="FF92D050"/>
        <rFont val="Arial"/>
        <family val="2"/>
      </rPr>
      <t>(green)</t>
    </r>
  </si>
  <si>
    <t>09 / 2020</t>
  </si>
  <si>
    <t>XS2234568983</t>
  </si>
  <si>
    <r>
      <t xml:space="preserve">Series 4/2020 </t>
    </r>
    <r>
      <rPr>
        <sz val="9"/>
        <color rgb="FF92D050"/>
        <rFont val="Arial"/>
        <family val="2"/>
      </rPr>
      <t>(green)</t>
    </r>
  </si>
  <si>
    <t>Cover Pool (par test in the financial statement notes)</t>
  </si>
  <si>
    <t>Covered Bonds Outstanding (par test in the financial statement notes)</t>
  </si>
  <si>
    <t>Liquid assets (substitute assets, excl. public sector bonds and cash &lt; 100 days)</t>
  </si>
  <si>
    <t>NORDEA MORTGAGE BANK PLC (NORDEA KIINNITYSLUOTTOPA</t>
  </si>
  <si>
    <t>OP MORTGAGE BANK (OP-ASUNTOLUOTTOPANKKI OY)</t>
  </si>
  <si>
    <t>NO0010795768</t>
  </si>
  <si>
    <t>NO0010826233</t>
  </si>
  <si>
    <t>NO0010861081</t>
  </si>
  <si>
    <t>NO0010794308</t>
  </si>
  <si>
    <t>NO0010819543</t>
  </si>
  <si>
    <t>NO0010770852</t>
  </si>
  <si>
    <t>NO0010819717</t>
  </si>
  <si>
    <t>NO0010843626</t>
  </si>
  <si>
    <t>NO0010790603</t>
  </si>
  <si>
    <t>NO0010882632</t>
  </si>
  <si>
    <t>XS2199484929</t>
  </si>
  <si>
    <t>NO0010798044</t>
  </si>
  <si>
    <t>NO0010864960</t>
  </si>
  <si>
    <t>-- / Aaa / --</t>
  </si>
  <si>
    <t>-- / Aaa / AAA</t>
  </si>
  <si>
    <t>USD</t>
  </si>
  <si>
    <t xml:space="preserve">   Total GBP</t>
  </si>
  <si>
    <t>A, B and C energy labels prior to 2009</t>
  </si>
  <si>
    <t>Expected Maturity</t>
  </si>
  <si>
    <t>KLP KOMMUNEKREDITT AS</t>
  </si>
  <si>
    <t>STOREBRAND BOLIGKREDITT AS</t>
  </si>
  <si>
    <t>- / Aa3 / -</t>
  </si>
  <si>
    <t>AA- / Aa2 / A+</t>
  </si>
  <si>
    <t>NO0010907181</t>
  </si>
  <si>
    <t>XS2238292010</t>
  </si>
  <si>
    <t>XS2234711294</t>
  </si>
  <si>
    <t>NO0010895493</t>
  </si>
  <si>
    <t>NO0010881949</t>
  </si>
  <si>
    <t>NO0010835390</t>
  </si>
  <si>
    <t>NO0010873177</t>
  </si>
  <si>
    <t>NOK/GBP</t>
  </si>
  <si>
    <t>NOK/SEK</t>
  </si>
  <si>
    <t>Series 1/2021</t>
  </si>
  <si>
    <t>Series 2/2021</t>
  </si>
  <si>
    <t>01/ 2021</t>
  </si>
  <si>
    <t>3m NIBOR + 75 bps</t>
  </si>
  <si>
    <t>NO0010917487</t>
  </si>
  <si>
    <t>02/ 2021</t>
  </si>
  <si>
    <t>1.73 % fixed rate</t>
  </si>
  <si>
    <t>2.45% fixed rate</t>
  </si>
  <si>
    <t>2.10% fixed rate</t>
  </si>
  <si>
    <t>2.38% fixed rate</t>
  </si>
  <si>
    <t>1.90% fixed rate</t>
  </si>
  <si>
    <t>4.75% fixed rate</t>
  </si>
  <si>
    <t>5% fixed rate</t>
  </si>
  <si>
    <t>3.25% fixed rate</t>
  </si>
  <si>
    <t>3.375% fixed rate</t>
  </si>
  <si>
    <t>0.75% fixed rate</t>
  </si>
  <si>
    <t>0.375% fixed rate</t>
  </si>
  <si>
    <t>0.72% fixed rate</t>
  </si>
  <si>
    <t>0.05% fixed rate</t>
  </si>
  <si>
    <t>0.5% fixed rate</t>
  </si>
  <si>
    <t>1.49% fixed rate</t>
  </si>
  <si>
    <t>1% fixed rate</t>
  </si>
  <si>
    <t>0.125% fixed rate</t>
  </si>
  <si>
    <t>0.1% fixed rate</t>
  </si>
  <si>
    <t>NO0010935380</t>
  </si>
  <si>
    <t>JYSKE REALKREDIT A/S</t>
  </si>
  <si>
    <t>NORDEA DIRECT BOLIGKREDITT AS</t>
  </si>
  <si>
    <t>NORDIC INVESTMENT BANK</t>
  </si>
  <si>
    <t>SPAREBANKEN ØST BOLIGKREDITT AS</t>
  </si>
  <si>
    <t>NO0010821192</t>
  </si>
  <si>
    <t>NO0010881162</t>
  </si>
  <si>
    <t>XS1669866300</t>
  </si>
  <si>
    <t>NO0010835473</t>
  </si>
  <si>
    <t>NO0010868771</t>
  </si>
  <si>
    <t>XS1578113125</t>
  </si>
  <si>
    <t>NO0010951544</t>
  </si>
  <si>
    <t>XS2288948776</t>
  </si>
  <si>
    <t>XS2324321368</t>
  </si>
  <si>
    <t>XS1813051858</t>
  </si>
  <si>
    <t>NO0010805179</t>
  </si>
  <si>
    <t>NO0010873805</t>
  </si>
  <si>
    <t>XS2291901994</t>
  </si>
  <si>
    <t>NO0010907470</t>
  </si>
  <si>
    <t>NO0010847114</t>
  </si>
  <si>
    <t>XS1962535644</t>
  </si>
  <si>
    <t>NO0010936107</t>
  </si>
  <si>
    <t>XS2319929522</t>
  </si>
  <si>
    <t>Covered Bond Programme - Cover Pool Report 30. Juni 2021</t>
  </si>
  <si>
    <t>2nd Quarter 2021</t>
  </si>
  <si>
    <t>Date of Report: 30/06/2021</t>
  </si>
  <si>
    <t>Current</t>
  </si>
  <si>
    <t>Overcollateralisation (derivatives part of cover pool, LCR assets not subtracted)</t>
  </si>
  <si>
    <t>AB SVERIGES SÄKERSTÄLLDA OBLIGATIONER (PUBL) SCBC</t>
  </si>
  <si>
    <t>BUSTADKREDITT SOGN OG FJORDANE AS</t>
  </si>
  <si>
    <t>NO0011008377</t>
  </si>
  <si>
    <t>NO0011017725</t>
  </si>
  <si>
    <t>NO0010866064</t>
  </si>
  <si>
    <t>XS2338004497</t>
  </si>
  <si>
    <t>XS1489186947</t>
  </si>
  <si>
    <t>LANDWIRTSCHAFTLICHE RENTENBANK</t>
  </si>
  <si>
    <t>XS1940127217</t>
  </si>
  <si>
    <t>NO0010981301</t>
  </si>
  <si>
    <t>NO0010893282</t>
  </si>
  <si>
    <t>NO0010841893</t>
  </si>
  <si>
    <t>NO0010887078</t>
  </si>
  <si>
    <t>NO0011002529</t>
  </si>
  <si>
    <t>NO0010832637</t>
  </si>
  <si>
    <t>NO0011013096</t>
  </si>
  <si>
    <t>-- / -- / AA+</t>
  </si>
  <si>
    <t>Series 3/2021</t>
  </si>
  <si>
    <t>05 / 2021</t>
  </si>
  <si>
    <t>XS2342589582</t>
  </si>
  <si>
    <t>05.11.2029</t>
  </si>
  <si>
    <t>From 2021 new green loans from 2009-11 are no longer added to the green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</si>
</sst>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  <numFmt numFmtId="189" formatCode="_-* #,##0.000_-;\-* #,##0.0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i/>
      <sz val="8"/>
      <color theme="1"/>
      <name val="Arial"/>
      <family val="2"/>
    </font>
    <font>
      <b/>
      <sz val="9"/>
      <color rgb="FF92D050"/>
      <name val="Arial"/>
      <family val="2"/>
    </font>
    <font>
      <sz val="9"/>
      <color rgb="FF92D05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2" fillId="0" borderId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43" fontId="20" fillId="0" borderId="0" applyFont="0" applyFill="0" applyBorder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 applyFill="0" applyBorder="0">
      <alignment horizontal="left" vertical="top"/>
    </xf>
    <xf numFmtId="0" fontId="54" fillId="0" borderId="0">
      <alignment horizontal="center" wrapText="1"/>
    </xf>
    <xf numFmtId="181" fontId="53" fillId="0" borderId="0" applyFill="0" applyBorder="0">
      <alignment horizontal="right" vertical="top"/>
    </xf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6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57" borderId="0" applyNumberFormat="0" applyBorder="0" applyAlignment="0" applyProtection="0"/>
    <xf numFmtId="0" fontId="43" fillId="0" borderId="30" applyNumberFormat="0" applyFill="0" applyAlignment="0" applyProtection="0"/>
    <xf numFmtId="0" fontId="44" fillId="0" borderId="31" applyNumberFormat="0" applyFill="0" applyAlignment="0" applyProtection="0"/>
    <xf numFmtId="0" fontId="45" fillId="0" borderId="3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6" applyNumberFormat="0" applyFill="0" applyAlignment="0" applyProtection="0"/>
    <xf numFmtId="0" fontId="48" fillId="54" borderId="35" applyNumberFormat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5" fillId="0" borderId="0"/>
    <xf numFmtId="0" fontId="1" fillId="0" borderId="0"/>
    <xf numFmtId="0" fontId="19" fillId="0" borderId="0"/>
    <xf numFmtId="40" fontId="55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56" fillId="0" borderId="0"/>
    <xf numFmtId="41" fontId="53" fillId="0" borderId="0" applyFill="0" applyBorder="0" applyAlignment="0" applyProtection="0">
      <alignment horizontal="right" vertical="top"/>
    </xf>
    <xf numFmtId="182" fontId="50" fillId="0" borderId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56" borderId="0" applyNumberFormat="0" applyBorder="0" applyAlignment="0" applyProtection="0"/>
    <xf numFmtId="0" fontId="33" fillId="41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3" fillId="5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4" fillId="40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3" borderId="0" applyNumberFormat="0" applyBorder="0" applyAlignment="0" applyProtection="0"/>
    <xf numFmtId="0" fontId="34" fillId="45" borderId="0" applyNumberFormat="0" applyBorder="0" applyAlignment="0" applyProtection="0"/>
    <xf numFmtId="0" fontId="34" fillId="59" borderId="0" applyNumberFormat="0" applyBorder="0" applyAlignment="0" applyProtection="0"/>
    <xf numFmtId="0" fontId="34" fillId="51" borderId="0" applyNumberFormat="0" applyBorder="0" applyAlignment="0" applyProtection="0"/>
    <xf numFmtId="0" fontId="36" fillId="39" borderId="0" applyNumberFormat="0" applyBorder="0" applyAlignment="0" applyProtection="0"/>
    <xf numFmtId="0" fontId="57" fillId="60" borderId="28" applyNumberFormat="0" applyAlignment="0" applyProtection="0"/>
    <xf numFmtId="184" fontId="58" fillId="0" borderId="0">
      <alignment horizontal="right" vertical="top"/>
    </xf>
    <xf numFmtId="185" fontId="53" fillId="0" borderId="0">
      <alignment horizontal="right" vertical="top"/>
    </xf>
    <xf numFmtId="185" fontId="58" fillId="0" borderId="0">
      <alignment horizontal="right" vertical="top"/>
    </xf>
    <xf numFmtId="183" fontId="53" fillId="0" borderId="0" applyFill="0" applyBorder="0">
      <alignment horizontal="right" vertical="top"/>
    </xf>
    <xf numFmtId="186" fontId="53" fillId="0" borderId="0" applyFill="0" applyBorder="0">
      <alignment horizontal="right" vertical="top"/>
    </xf>
    <xf numFmtId="187" fontId="53" fillId="0" borderId="0" applyFill="0" applyBorder="0">
      <alignment horizontal="right" vertical="top"/>
    </xf>
    <xf numFmtId="182" fontId="59" fillId="0" borderId="0" applyFill="0" applyBorder="0">
      <alignment vertical="top"/>
    </xf>
    <xf numFmtId="182" fontId="52" fillId="0" borderId="0" applyFill="0" applyBorder="0" applyProtection="0">
      <alignment vertical="top"/>
    </xf>
    <xf numFmtId="182" fontId="60" fillId="0" borderId="0">
      <alignment vertical="top"/>
    </xf>
    <xf numFmtId="0" fontId="38" fillId="40" borderId="0" applyNumberFormat="0" applyBorder="0" applyAlignment="0" applyProtection="0"/>
    <xf numFmtId="0" fontId="61" fillId="0" borderId="37" applyNumberFormat="0" applyFill="0" applyAlignment="0" applyProtection="0"/>
    <xf numFmtId="0" fontId="62" fillId="0" borderId="38" applyNumberFormat="0" applyFill="0" applyAlignment="0" applyProtection="0"/>
    <xf numFmtId="0" fontId="63" fillId="0" borderId="39" applyNumberFormat="0" applyFill="0" applyAlignment="0" applyProtection="0"/>
    <xf numFmtId="0" fontId="63" fillId="0" borderId="0" applyNumberFormat="0" applyFill="0" applyBorder="0" applyAlignment="0" applyProtection="0"/>
    <xf numFmtId="0" fontId="39" fillId="57" borderId="28" applyNumberFormat="0" applyAlignment="0" applyProtection="0"/>
    <xf numFmtId="0" fontId="49" fillId="0" borderId="40" applyNumberFormat="0" applyFill="0" applyAlignment="0" applyProtection="0"/>
    <xf numFmtId="0" fontId="64" fillId="57" borderId="0" applyNumberFormat="0" applyBorder="0" applyAlignment="0" applyProtection="0"/>
    <xf numFmtId="0" fontId="56" fillId="0" borderId="0"/>
    <xf numFmtId="0" fontId="51" fillId="0" borderId="0" applyNumberFormat="0" applyFill="0" applyBorder="0" applyAlignment="0" applyProtection="0"/>
    <xf numFmtId="0" fontId="65" fillId="0" borderId="0"/>
    <xf numFmtId="0" fontId="56" fillId="0" borderId="0"/>
    <xf numFmtId="0" fontId="66" fillId="56" borderId="34" applyNumberFormat="0" applyFont="0" applyAlignment="0" applyProtection="0"/>
    <xf numFmtId="0" fontId="48" fillId="60" borderId="35" applyNumberFormat="0" applyAlignment="0" applyProtection="0"/>
    <xf numFmtId="9" fontId="5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41" applyNumberFormat="0" applyFill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66" fillId="0" borderId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66" fillId="0" borderId="0"/>
    <xf numFmtId="0" fontId="20" fillId="0" borderId="0"/>
    <xf numFmtId="0" fontId="20" fillId="0" borderId="0"/>
    <xf numFmtId="0" fontId="68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8" fillId="61" borderId="42" applyNumberFormat="0" applyProtection="0">
      <alignment horizontal="left" vertical="center" indent="1"/>
    </xf>
    <xf numFmtId="4" fontId="68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9" fillId="0" borderId="0"/>
    <xf numFmtId="14" fontId="19" fillId="62" borderId="27">
      <alignment horizontal="center" vertical="center" wrapText="1"/>
    </xf>
    <xf numFmtId="0" fontId="6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39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8" fillId="38" borderId="0" applyNumberFormat="0" applyBorder="0" applyAlignment="0" applyProtection="0"/>
    <xf numFmtId="0" fontId="39" fillId="41" borderId="28" applyNumberFormat="0" applyAlignment="0" applyProtection="0"/>
    <xf numFmtId="0" fontId="40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4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54" borderId="35" applyNumberFormat="0" applyAlignment="0" applyProtection="0"/>
    <xf numFmtId="0" fontId="20" fillId="0" borderId="12"/>
    <xf numFmtId="0" fontId="39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5" fillId="54" borderId="28" applyNumberFormat="0" applyAlignment="0" applyProtection="0"/>
    <xf numFmtId="0" fontId="66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7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47" fillId="0" borderId="41" applyNumberFormat="0" applyFill="0" applyAlignment="0" applyProtection="0"/>
    <xf numFmtId="0" fontId="20" fillId="0" borderId="12"/>
    <xf numFmtId="0" fontId="20" fillId="0" borderId="10"/>
    <xf numFmtId="4" fontId="68" fillId="61" borderId="42" applyNumberFormat="0" applyProtection="0">
      <alignment horizontal="left" vertical="center" indent="1"/>
    </xf>
    <xf numFmtId="0" fontId="20" fillId="0" borderId="10"/>
    <xf numFmtId="4" fontId="68" fillId="61" borderId="42" applyNumberFormat="0" applyProtection="0">
      <alignment horizontal="left" vertical="center" indent="1"/>
    </xf>
    <xf numFmtId="0" fontId="48" fillId="54" borderId="35" applyNumberFormat="0" applyAlignment="0" applyProtection="0"/>
    <xf numFmtId="0" fontId="47" fillId="0" borderId="36" applyNumberFormat="0" applyFill="0" applyAlignment="0" applyProtection="0"/>
    <xf numFmtId="0" fontId="39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54" borderId="28" applyNumberFormat="0" applyAlignment="0" applyProtection="0"/>
    <xf numFmtId="0" fontId="39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3" fillId="0" borderId="0" applyFill="0" applyBorder="0" applyAlignment="0" applyProtection="0">
      <alignment horizontal="right" vertical="top"/>
    </xf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167" fontId="22" fillId="33" borderId="0" xfId="44" applyNumberFormat="1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7" fontId="22" fillId="0" borderId="0" xfId="0" quotePrefix="1" applyNumberFormat="1" applyFont="1" applyBorder="1" applyAlignment="1">
      <alignment horizontal="center"/>
    </xf>
    <xf numFmtId="0" fontId="27" fillId="0" borderId="0" xfId="0" applyFont="1" applyFill="1"/>
    <xf numFmtId="0" fontId="27" fillId="0" borderId="0" xfId="0" applyFont="1"/>
    <xf numFmtId="169" fontId="28" fillId="33" borderId="0" xfId="0" applyNumberFormat="1" applyFont="1" applyFill="1" applyBorder="1" applyAlignment="1">
      <alignment horizontal="center"/>
    </xf>
    <xf numFmtId="10" fontId="28" fillId="33" borderId="13" xfId="43" applyNumberFormat="1" applyFont="1" applyFill="1" applyBorder="1" applyAlignment="1">
      <alignment horizontal="center"/>
    </xf>
    <xf numFmtId="167" fontId="28" fillId="33" borderId="0" xfId="44" applyNumberFormat="1" applyFont="1" applyFill="1" applyBorder="1" applyAlignment="1">
      <alignment horizontal="center"/>
    </xf>
    <xf numFmtId="10" fontId="28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28" fillId="33" borderId="21" xfId="0" applyFont="1" applyFill="1" applyBorder="1"/>
    <xf numFmtId="169" fontId="28" fillId="33" borderId="16" xfId="0" applyNumberFormat="1" applyFont="1" applyFill="1" applyBorder="1" applyAlignment="1">
      <alignment horizontal="center"/>
    </xf>
    <xf numFmtId="9" fontId="28" fillId="33" borderId="18" xfId="43" applyNumberFormat="1" applyFont="1" applyFill="1" applyBorder="1" applyAlignment="1">
      <alignment horizontal="center"/>
    </xf>
    <xf numFmtId="167" fontId="28" fillId="33" borderId="18" xfId="44" applyNumberFormat="1" applyFont="1" applyFill="1" applyBorder="1" applyAlignment="1">
      <alignment horizontal="center"/>
    </xf>
    <xf numFmtId="9" fontId="28" fillId="33" borderId="25" xfId="43" applyNumberFormat="1" applyFont="1" applyFill="1" applyBorder="1" applyAlignment="1">
      <alignment horizontal="center"/>
    </xf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28" fillId="33" borderId="18" xfId="43" applyNumberFormat="1" applyFont="1" applyFill="1" applyBorder="1" applyAlignment="1">
      <alignment horizontal="center"/>
    </xf>
    <xf numFmtId="167" fontId="28" fillId="33" borderId="21" xfId="44" applyNumberFormat="1" applyFont="1" applyFill="1" applyBorder="1" applyAlignment="1">
      <alignment horizontal="center"/>
    </xf>
    <xf numFmtId="10" fontId="28" fillId="33" borderId="21" xfId="43" applyNumberFormat="1" applyFont="1" applyFill="1" applyBorder="1" applyAlignment="1">
      <alignment horizontal="center"/>
    </xf>
    <xf numFmtId="176" fontId="30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0" fontId="71" fillId="34" borderId="11" xfId="0" applyFont="1" applyFill="1" applyBorder="1" applyAlignment="1">
      <alignment horizontal="center"/>
    </xf>
    <xf numFmtId="0" fontId="71" fillId="34" borderId="21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center"/>
    </xf>
    <xf numFmtId="169" fontId="28" fillId="33" borderId="19" xfId="0" applyNumberFormat="1" applyFont="1" applyFill="1" applyBorder="1" applyAlignment="1">
      <alignment horizontal="center"/>
    </xf>
    <xf numFmtId="9" fontId="28" fillId="33" borderId="21" xfId="43" applyNumberFormat="1" applyFont="1" applyFill="1" applyBorder="1" applyAlignment="1">
      <alignment horizontal="center"/>
    </xf>
    <xf numFmtId="9" fontId="28" fillId="33" borderId="23" xfId="43" applyNumberFormat="1" applyFont="1" applyFill="1" applyBorder="1" applyAlignment="1">
      <alignment horizontal="center"/>
    </xf>
    <xf numFmtId="0" fontId="71" fillId="34" borderId="14" xfId="0" applyFont="1" applyFill="1" applyBorder="1" applyAlignment="1">
      <alignment horizontal="left"/>
    </xf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2" fillId="0" borderId="0" xfId="0" applyFont="1"/>
    <xf numFmtId="17" fontId="22" fillId="0" borderId="0" xfId="0" quotePrefix="1" applyNumberFormat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0" fontId="73" fillId="33" borderId="0" xfId="45" applyFont="1" applyFill="1" applyBorder="1" applyAlignment="1" applyProtection="1"/>
    <xf numFmtId="172" fontId="20" fillId="0" borderId="0" xfId="42" applyNumberFormat="1" applyFont="1" applyFill="1" applyBorder="1"/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0" fontId="2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/>
    <xf numFmtId="0" fontId="71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71" fillId="34" borderId="16" xfId="0" applyFont="1" applyFill="1" applyBorder="1" applyAlignment="1">
      <alignment horizontal="left"/>
    </xf>
    <xf numFmtId="0" fontId="71" fillId="34" borderId="20" xfId="0" applyFont="1" applyFill="1" applyBorder="1" applyAlignment="1">
      <alignment horizontal="center"/>
    </xf>
    <xf numFmtId="0" fontId="71" fillId="34" borderId="25" xfId="0" applyFont="1" applyFill="1" applyBorder="1" applyAlignment="1">
      <alignment horizontal="center"/>
    </xf>
    <xf numFmtId="0" fontId="21" fillId="33" borderId="13" xfId="0" applyFont="1" applyFill="1" applyBorder="1"/>
    <xf numFmtId="169" fontId="21" fillId="33" borderId="14" xfId="0" applyNumberFormat="1" applyFont="1" applyFill="1" applyBorder="1" applyAlignment="1">
      <alignment horizontal="center"/>
    </xf>
    <xf numFmtId="0" fontId="21" fillId="33" borderId="18" xfId="0" applyFont="1" applyFill="1" applyBorder="1"/>
    <xf numFmtId="169" fontId="21" fillId="33" borderId="16" xfId="0" applyNumberFormat="1" applyFont="1" applyFill="1" applyBorder="1" applyAlignment="1">
      <alignment horizontal="center"/>
    </xf>
    <xf numFmtId="0" fontId="28" fillId="33" borderId="19" xfId="0" applyFont="1" applyFill="1" applyBorder="1"/>
    <xf numFmtId="0" fontId="74" fillId="0" borderId="0" xfId="0" applyFont="1"/>
    <xf numFmtId="0" fontId="28" fillId="0" borderId="0" xfId="0" applyFont="1" applyFill="1" applyAlignment="1">
      <alignment horizontal="left"/>
    </xf>
    <xf numFmtId="0" fontId="75" fillId="0" borderId="0" xfId="0" applyFont="1"/>
    <xf numFmtId="0" fontId="28" fillId="0" borderId="0" xfId="0" applyFont="1" applyFill="1"/>
    <xf numFmtId="0" fontId="28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28" fillId="0" borderId="0" xfId="0" applyFont="1"/>
    <xf numFmtId="166" fontId="28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Border="1"/>
    <xf numFmtId="0" fontId="76" fillId="0" borderId="0" xfId="0" applyFont="1" applyBorder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74" fillId="0" borderId="0" xfId="0" applyFont="1" applyBorder="1"/>
    <xf numFmtId="0" fontId="21" fillId="0" borderId="0" xfId="0" applyFont="1" applyFill="1" applyAlignment="1">
      <alignment horizontal="center"/>
    </xf>
    <xf numFmtId="0" fontId="71" fillId="34" borderId="10" xfId="0" applyFont="1" applyFill="1" applyBorder="1"/>
    <xf numFmtId="0" fontId="71" fillId="34" borderId="11" xfId="0" applyFont="1" applyFill="1" applyBorder="1"/>
    <xf numFmtId="0" fontId="71" fillId="34" borderId="23" xfId="0" applyFont="1" applyFill="1" applyBorder="1"/>
    <xf numFmtId="0" fontId="75" fillId="0" borderId="0" xfId="0" applyFont="1" applyBorder="1"/>
    <xf numFmtId="0" fontId="21" fillId="33" borderId="11" xfId="0" applyFont="1" applyFill="1" applyBorder="1"/>
    <xf numFmtId="167" fontId="21" fillId="0" borderId="0" xfId="0" applyNumberFormat="1" applyFont="1" applyAlignment="1">
      <alignment horizontal="center"/>
    </xf>
    <xf numFmtId="0" fontId="21" fillId="33" borderId="0" xfId="0" applyFont="1" applyFill="1" applyBorder="1"/>
    <xf numFmtId="168" fontId="21" fillId="0" borderId="0" xfId="43" applyNumberFormat="1" applyFont="1"/>
    <xf numFmtId="178" fontId="74" fillId="0" borderId="0" xfId="0" applyNumberFormat="1" applyFont="1"/>
    <xf numFmtId="173" fontId="74" fillId="0" borderId="0" xfId="42" applyNumberFormat="1" applyFont="1"/>
    <xf numFmtId="0" fontId="21" fillId="0" borderId="0" xfId="0" applyFont="1" applyAlignment="1">
      <alignment horizontal="left"/>
    </xf>
    <xf numFmtId="174" fontId="74" fillId="0" borderId="0" xfId="0" applyNumberFormat="1" applyFont="1"/>
    <xf numFmtId="0" fontId="21" fillId="33" borderId="16" xfId="0" applyFont="1" applyFill="1" applyBorder="1"/>
    <xf numFmtId="0" fontId="21" fillId="33" borderId="17" xfId="0" applyFont="1" applyFill="1" applyBorder="1"/>
    <xf numFmtId="0" fontId="75" fillId="0" borderId="0" xfId="0" applyFont="1" applyAlignment="1">
      <alignment horizontal="center"/>
    </xf>
    <xf numFmtId="168" fontId="74" fillId="0" borderId="0" xfId="43" applyNumberFormat="1" applyFont="1"/>
    <xf numFmtId="0" fontId="71" fillId="34" borderId="19" xfId="0" applyFont="1" applyFill="1" applyBorder="1" applyAlignment="1">
      <alignment horizontal="left"/>
    </xf>
    <xf numFmtId="169" fontId="21" fillId="33" borderId="10" xfId="0" applyNumberFormat="1" applyFont="1" applyFill="1" applyBorder="1" applyAlignment="1">
      <alignment horizontal="center"/>
    </xf>
    <xf numFmtId="10" fontId="21" fillId="33" borderId="10" xfId="43" applyNumberFormat="1" applyFont="1" applyFill="1" applyBorder="1" applyAlignment="1">
      <alignment horizontal="center"/>
    </xf>
    <xf numFmtId="167" fontId="21" fillId="33" borderId="10" xfId="44" applyNumberFormat="1" applyFont="1" applyFill="1" applyBorder="1" applyAlignment="1">
      <alignment horizontal="center"/>
    </xf>
    <xf numFmtId="43" fontId="74" fillId="0" borderId="0" xfId="42" applyNumberFormat="1" applyFont="1"/>
    <xf numFmtId="169" fontId="21" fillId="33" borderId="0" xfId="0" applyNumberFormat="1" applyFont="1" applyFill="1" applyBorder="1" applyAlignment="1">
      <alignment horizontal="center"/>
    </xf>
    <xf numFmtId="167" fontId="21" fillId="33" borderId="0" xfId="44" applyNumberFormat="1" applyFont="1" applyFill="1" applyBorder="1" applyAlignment="1">
      <alignment horizontal="center"/>
    </xf>
    <xf numFmtId="169" fontId="28" fillId="33" borderId="18" xfId="0" applyNumberFormat="1" applyFont="1" applyFill="1" applyBorder="1" applyAlignment="1">
      <alignment horizontal="center"/>
    </xf>
    <xf numFmtId="0" fontId="21" fillId="33" borderId="22" xfId="0" applyFont="1" applyFill="1" applyBorder="1"/>
    <xf numFmtId="169" fontId="21" fillId="33" borderId="22" xfId="0" applyNumberFormat="1" applyFont="1" applyFill="1" applyBorder="1" applyAlignment="1">
      <alignment horizontal="center"/>
    </xf>
    <xf numFmtId="0" fontId="77" fillId="0" borderId="0" xfId="0" applyFont="1"/>
    <xf numFmtId="10" fontId="21" fillId="0" borderId="0" xfId="0" applyNumberFormat="1" applyFont="1" applyAlignment="1">
      <alignment horizontal="left"/>
    </xf>
    <xf numFmtId="10" fontId="21" fillId="0" borderId="0" xfId="43" applyNumberFormat="1" applyFont="1" applyAlignment="1">
      <alignment horizontal="center"/>
    </xf>
    <xf numFmtId="0" fontId="77" fillId="0" borderId="0" xfId="0" applyFont="1" applyFill="1"/>
    <xf numFmtId="0" fontId="21" fillId="0" borderId="0" xfId="0" applyFont="1" applyFill="1" applyAlignment="1">
      <alignment horizontal="left"/>
    </xf>
    <xf numFmtId="10" fontId="21" fillId="0" borderId="0" xfId="43" applyNumberFormat="1" applyFont="1" applyFill="1" applyAlignment="1">
      <alignment horizontal="center"/>
    </xf>
    <xf numFmtId="0" fontId="71" fillId="34" borderId="23" xfId="0" applyFont="1" applyFill="1" applyBorder="1" applyAlignment="1">
      <alignment horizontal="center"/>
    </xf>
    <xf numFmtId="167" fontId="21" fillId="33" borderId="22" xfId="44" applyNumberFormat="1" applyFont="1" applyFill="1" applyBorder="1" applyAlignment="1">
      <alignment horizontal="center"/>
    </xf>
    <xf numFmtId="0" fontId="28" fillId="0" borderId="0" xfId="0" applyFont="1" applyFill="1" applyBorder="1"/>
    <xf numFmtId="169" fontId="28" fillId="0" borderId="0" xfId="0" applyNumberFormat="1" applyFont="1" applyFill="1" applyBorder="1" applyAlignment="1">
      <alignment horizontal="center"/>
    </xf>
    <xf numFmtId="170" fontId="28" fillId="0" borderId="0" xfId="44" applyNumberFormat="1" applyFont="1" applyFill="1" applyBorder="1"/>
    <xf numFmtId="10" fontId="28" fillId="0" borderId="0" xfId="43" applyNumberFormat="1" applyFont="1" applyFill="1" applyBorder="1" applyAlignment="1">
      <alignment horizontal="center"/>
    </xf>
    <xf numFmtId="0" fontId="71" fillId="34" borderId="10" xfId="0" applyFont="1" applyFill="1" applyBorder="1" applyAlignment="1">
      <alignment horizontal="left"/>
    </xf>
    <xf numFmtId="167" fontId="21" fillId="33" borderId="14" xfId="44" applyNumberFormat="1" applyFont="1" applyFill="1" applyBorder="1" applyAlignment="1">
      <alignment horizontal="center"/>
    </xf>
    <xf numFmtId="167" fontId="21" fillId="0" borderId="14" xfId="42" applyNumberFormat="1" applyFont="1" applyBorder="1" applyAlignment="1">
      <alignment horizontal="center"/>
    </xf>
    <xf numFmtId="169" fontId="28" fillId="33" borderId="21" xfId="0" applyNumberFormat="1" applyFont="1" applyFill="1" applyBorder="1" applyAlignment="1">
      <alignment horizontal="center"/>
    </xf>
    <xf numFmtId="10" fontId="21" fillId="33" borderId="16" xfId="43" applyNumberFormat="1" applyFont="1" applyFill="1" applyBorder="1" applyAlignment="1">
      <alignment horizontal="center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0" fontId="71" fillId="34" borderId="22" xfId="0" applyFont="1" applyFill="1" applyBorder="1" applyAlignment="1">
      <alignment horizontal="center"/>
    </xf>
    <xf numFmtId="0" fontId="71" fillId="34" borderId="19" xfId="0" applyFont="1" applyFill="1" applyBorder="1" applyAlignment="1">
      <alignment horizontal="center"/>
    </xf>
    <xf numFmtId="169" fontId="21" fillId="0" borderId="13" xfId="0" applyNumberFormat="1" applyFont="1" applyBorder="1" applyAlignment="1">
      <alignment horizontal="center"/>
    </xf>
    <xf numFmtId="169" fontId="21" fillId="0" borderId="18" xfId="0" applyNumberFormat="1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171" fontId="21" fillId="0" borderId="16" xfId="42" applyNumberFormat="1" applyFont="1" applyBorder="1" applyAlignment="1"/>
    <xf numFmtId="0" fontId="28" fillId="33" borderId="0" xfId="0" applyFont="1" applyFill="1" applyBorder="1"/>
    <xf numFmtId="170" fontId="28" fillId="33" borderId="0" xfId="44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175" fontId="21" fillId="33" borderId="13" xfId="43" applyNumberFormat="1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175" fontId="21" fillId="33" borderId="18" xfId="43" applyNumberFormat="1" applyFont="1" applyFill="1" applyBorder="1" applyAlignment="1">
      <alignment horizontal="center"/>
    </xf>
    <xf numFmtId="175" fontId="28" fillId="33" borderId="18" xfId="43" applyNumberFormat="1" applyFont="1" applyFill="1" applyBorder="1" applyAlignment="1">
      <alignment horizontal="center"/>
    </xf>
    <xf numFmtId="43" fontId="21" fillId="0" borderId="0" xfId="42" applyNumberFormat="1" applyFont="1" applyAlignment="1">
      <alignment horizontal="center"/>
    </xf>
    <xf numFmtId="0" fontId="75" fillId="0" borderId="44" xfId="0" applyFont="1" applyBorder="1"/>
    <xf numFmtId="0" fontId="74" fillId="0" borderId="43" xfId="0" applyFont="1" applyBorder="1"/>
    <xf numFmtId="0" fontId="78" fillId="0" borderId="45" xfId="0" applyFont="1" applyBorder="1"/>
    <xf numFmtId="0" fontId="79" fillId="0" borderId="0" xfId="0" applyFont="1"/>
    <xf numFmtId="0" fontId="75" fillId="0" borderId="43" xfId="0" applyFont="1" applyBorder="1"/>
    <xf numFmtId="0" fontId="31" fillId="0" borderId="0" xfId="0" applyFont="1"/>
    <xf numFmtId="173" fontId="31" fillId="0" borderId="0" xfId="42" applyNumberFormat="1" applyFont="1"/>
    <xf numFmtId="1" fontId="21" fillId="33" borderId="13" xfId="43" applyNumberFormat="1" applyFont="1" applyFill="1" applyBorder="1" applyAlignment="1">
      <alignment horizontal="center"/>
    </xf>
    <xf numFmtId="167" fontId="28" fillId="33" borderId="19" xfId="0" applyNumberFormat="1" applyFont="1" applyFill="1" applyBorder="1" applyAlignment="1">
      <alignment horizontal="center"/>
    </xf>
    <xf numFmtId="189" fontId="20" fillId="0" borderId="0" xfId="0" applyNumberFormat="1" applyFont="1" applyAlignment="1">
      <alignment horizontal="center"/>
    </xf>
    <xf numFmtId="0" fontId="20" fillId="0" borderId="0" xfId="47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/>
    <xf numFmtId="0" fontId="20" fillId="0" borderId="0" xfId="0" applyFont="1" applyAlignment="1"/>
    <xf numFmtId="0" fontId="20" fillId="0" borderId="0" xfId="0" applyFont="1" applyBorder="1" applyProtection="1">
      <protection locked="0"/>
    </xf>
    <xf numFmtId="14" fontId="22" fillId="0" borderId="0" xfId="0" quotePrefix="1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4" fontId="22" fillId="0" borderId="0" xfId="0" quotePrefix="1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28575</xdr:rowOff>
    </xdr:from>
    <xdr:to>
      <xdr:col>3</xdr:col>
      <xdr:colOff>1343025</xdr:colOff>
      <xdr:row>7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6000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R64"/>
  <sheetViews>
    <sheetView tabSelected="1" zoomScaleNormal="100" workbookViewId="0">
      <selection activeCell="K30" sqref="K30"/>
    </sheetView>
  </sheetViews>
  <sheetFormatPr defaultColWidth="9.140625" defaultRowHeight="12"/>
  <cols>
    <col min="1" max="1" width="1.28515625" style="35" customWidth="1"/>
    <col min="2" max="2" width="18.28515625" style="35" customWidth="1"/>
    <col min="3" max="3" width="12.85546875" style="26" bestFit="1" customWidth="1"/>
    <col min="4" max="4" width="21.5703125" style="35" customWidth="1"/>
    <col min="5" max="5" width="20" style="35" bestFit="1" customWidth="1"/>
    <col min="6" max="6" width="15.7109375" style="35" customWidth="1"/>
    <col min="7" max="7" width="20.5703125" style="35" customWidth="1"/>
    <col min="8" max="8" width="23.42578125" style="37" customWidth="1"/>
    <col min="9" max="10" width="14.7109375" style="35" customWidth="1"/>
    <col min="11" max="11" width="23.7109375" style="118" bestFit="1" customWidth="1"/>
    <col min="12" max="13" width="9.140625" style="35"/>
    <col min="14" max="14" width="18.42578125" style="35" bestFit="1" customWidth="1"/>
    <col min="15" max="15" width="10" style="35" bestFit="1" customWidth="1"/>
    <col min="16" max="16" width="9.140625" style="35"/>
    <col min="17" max="17" width="15.7109375" style="35" bestFit="1" customWidth="1"/>
    <col min="18" max="18" width="12.5703125" style="35" bestFit="1" customWidth="1"/>
    <col min="19" max="16384" width="9.140625" style="35"/>
  </cols>
  <sheetData>
    <row r="3" spans="2:17">
      <c r="B3" s="5"/>
      <c r="C3" s="34"/>
      <c r="D3" s="5"/>
      <c r="E3" s="6"/>
      <c r="F3" s="6"/>
      <c r="G3" s="6"/>
      <c r="H3" s="7"/>
    </row>
    <row r="4" spans="2:17">
      <c r="B4" s="5"/>
      <c r="C4" s="34"/>
      <c r="D4" s="5"/>
      <c r="E4" s="6" t="s">
        <v>0</v>
      </c>
      <c r="F4" s="6"/>
      <c r="G4" s="6" t="s">
        <v>0</v>
      </c>
      <c r="H4" s="7"/>
    </row>
    <row r="5" spans="2:17">
      <c r="B5" s="5"/>
      <c r="C5" s="34"/>
      <c r="D5" s="5"/>
      <c r="E5" s="6"/>
      <c r="F5" s="6"/>
      <c r="G5" s="6"/>
      <c r="H5" s="7"/>
    </row>
    <row r="6" spans="2:17" ht="20.25" customHeight="1">
      <c r="B6" s="249"/>
      <c r="C6" s="249"/>
      <c r="D6" s="249"/>
      <c r="E6" s="249"/>
      <c r="F6" s="249"/>
      <c r="G6" s="249"/>
      <c r="H6" s="249"/>
      <c r="I6" s="249"/>
    </row>
    <row r="7" spans="2:17">
      <c r="B7" s="249" t="s">
        <v>428</v>
      </c>
      <c r="C7" s="249"/>
      <c r="D7" s="249"/>
      <c r="E7" s="249"/>
      <c r="F7" s="249"/>
      <c r="G7" s="249"/>
      <c r="H7" s="249"/>
      <c r="I7" s="249"/>
    </row>
    <row r="8" spans="2:17" ht="12.75" thickBot="1">
      <c r="B8" s="250" t="s">
        <v>108</v>
      </c>
      <c r="C8" s="250"/>
      <c r="D8" s="250"/>
      <c r="E8" s="250"/>
      <c r="F8" s="250"/>
      <c r="G8" s="250"/>
      <c r="H8" s="250"/>
      <c r="I8" s="250"/>
    </row>
    <row r="9" spans="2:17" ht="12.75" customHeight="1">
      <c r="B9" s="8"/>
      <c r="C9" s="47"/>
      <c r="D9" s="8"/>
      <c r="E9" s="8"/>
      <c r="F9" s="8"/>
      <c r="G9" s="8"/>
      <c r="H9" s="8"/>
      <c r="I9" s="8"/>
      <c r="J9" s="8"/>
    </row>
    <row r="10" spans="2:17">
      <c r="B10" s="9" t="s">
        <v>46</v>
      </c>
      <c r="C10" s="10" t="s">
        <v>172</v>
      </c>
      <c r="D10" s="10" t="s">
        <v>157</v>
      </c>
      <c r="E10" s="11" t="s">
        <v>367</v>
      </c>
      <c r="F10" s="10" t="s">
        <v>47</v>
      </c>
      <c r="G10" s="10" t="s">
        <v>48</v>
      </c>
      <c r="H10" s="10" t="s">
        <v>49</v>
      </c>
      <c r="I10" s="10" t="s">
        <v>50</v>
      </c>
      <c r="J10" s="10" t="s">
        <v>156</v>
      </c>
    </row>
    <row r="11" spans="2:17">
      <c r="B11" s="119" t="s">
        <v>57</v>
      </c>
    </row>
    <row r="12" spans="2:17">
      <c r="B12" s="35" t="s">
        <v>450</v>
      </c>
      <c r="C12" s="66">
        <v>1000</v>
      </c>
      <c r="D12" s="40" t="s">
        <v>451</v>
      </c>
      <c r="E12" s="116">
        <v>47980</v>
      </c>
      <c r="F12" s="21" t="s">
        <v>226</v>
      </c>
      <c r="G12" s="100" t="s">
        <v>403</v>
      </c>
      <c r="H12" s="21" t="s">
        <v>2</v>
      </c>
      <c r="I12" s="22" t="s">
        <v>452</v>
      </c>
      <c r="J12" s="107">
        <v>10</v>
      </c>
    </row>
    <row r="13" spans="2:17">
      <c r="B13" s="35" t="s">
        <v>343</v>
      </c>
      <c r="C13" s="66">
        <v>1000</v>
      </c>
      <c r="D13" s="40" t="s">
        <v>341</v>
      </c>
      <c r="E13" s="116">
        <v>46652</v>
      </c>
      <c r="F13" s="21" t="s">
        <v>226</v>
      </c>
      <c r="G13" s="100" t="s">
        <v>404</v>
      </c>
      <c r="H13" s="21" t="s">
        <v>2</v>
      </c>
      <c r="I13" s="22" t="s">
        <v>342</v>
      </c>
      <c r="J13" s="107">
        <v>10.9</v>
      </c>
    </row>
    <row r="14" spans="2:17">
      <c r="B14" s="124" t="s">
        <v>285</v>
      </c>
      <c r="C14" s="66">
        <v>1000</v>
      </c>
      <c r="D14" s="40" t="s">
        <v>111</v>
      </c>
      <c r="E14" s="31" t="s">
        <v>453</v>
      </c>
      <c r="F14" s="21" t="s">
        <v>226</v>
      </c>
      <c r="G14" s="100" t="s">
        <v>403</v>
      </c>
      <c r="H14" s="21" t="s">
        <v>2</v>
      </c>
      <c r="I14" s="22" t="s">
        <v>286</v>
      </c>
      <c r="J14" s="107">
        <v>10.199999999999999</v>
      </c>
      <c r="O14" s="130"/>
      <c r="Q14" s="130"/>
    </row>
    <row r="15" spans="2:17">
      <c r="B15" s="124" t="s">
        <v>267</v>
      </c>
      <c r="C15" s="66">
        <v>1000</v>
      </c>
      <c r="D15" s="40" t="s">
        <v>268</v>
      </c>
      <c r="E15" s="116">
        <v>46156</v>
      </c>
      <c r="F15" s="21" t="s">
        <v>226</v>
      </c>
      <c r="G15" s="100" t="s">
        <v>403</v>
      </c>
      <c r="H15" s="21" t="s">
        <v>2</v>
      </c>
      <c r="I15" s="22" t="s">
        <v>269</v>
      </c>
      <c r="J15" s="107">
        <v>9.75</v>
      </c>
      <c r="O15" s="130"/>
      <c r="Q15" s="130"/>
    </row>
    <row r="16" spans="2:17">
      <c r="B16" s="124" t="s">
        <v>262</v>
      </c>
      <c r="C16" s="66">
        <v>1250</v>
      </c>
      <c r="D16" s="40" t="s">
        <v>263</v>
      </c>
      <c r="E16" s="116">
        <v>47148</v>
      </c>
      <c r="F16" s="21" t="s">
        <v>226</v>
      </c>
      <c r="G16" s="21" t="s">
        <v>402</v>
      </c>
      <c r="H16" s="21" t="s">
        <v>2</v>
      </c>
      <c r="I16" s="22" t="s">
        <v>264</v>
      </c>
      <c r="J16" s="107">
        <v>9.7799999999999994</v>
      </c>
      <c r="O16" s="130"/>
      <c r="Q16" s="130"/>
    </row>
    <row r="17" spans="2:18">
      <c r="B17" s="124" t="s">
        <v>256</v>
      </c>
      <c r="C17" s="66">
        <v>25</v>
      </c>
      <c r="D17" s="31" t="s">
        <v>258</v>
      </c>
      <c r="E17" s="116">
        <v>50753</v>
      </c>
      <c r="F17" s="21" t="s">
        <v>226</v>
      </c>
      <c r="G17" s="21" t="s">
        <v>401</v>
      </c>
      <c r="H17" s="21" t="s">
        <v>2</v>
      </c>
      <c r="I17" s="22" t="s">
        <v>259</v>
      </c>
      <c r="J17" s="107">
        <v>10</v>
      </c>
      <c r="O17" s="130"/>
      <c r="Q17" s="130"/>
    </row>
    <row r="18" spans="2:18">
      <c r="B18" s="124" t="s">
        <v>249</v>
      </c>
      <c r="C18" s="66">
        <v>1000</v>
      </c>
      <c r="D18" s="31" t="s">
        <v>75</v>
      </c>
      <c r="E18" s="116">
        <v>45096</v>
      </c>
      <c r="F18" s="21" t="s">
        <v>226</v>
      </c>
      <c r="G18" s="21" t="s">
        <v>397</v>
      </c>
      <c r="H18" s="21" t="s">
        <v>2</v>
      </c>
      <c r="I18" s="22" t="s">
        <v>251</v>
      </c>
      <c r="J18" s="107">
        <v>9.5</v>
      </c>
      <c r="O18" s="130"/>
      <c r="Q18" s="130"/>
    </row>
    <row r="19" spans="2:18">
      <c r="B19" s="124" t="s">
        <v>339</v>
      </c>
      <c r="C19" s="66">
        <v>1000</v>
      </c>
      <c r="D19" s="31" t="s">
        <v>235</v>
      </c>
      <c r="E19" s="116">
        <v>45687</v>
      </c>
      <c r="F19" s="21" t="s">
        <v>226</v>
      </c>
      <c r="G19" s="21" t="s">
        <v>400</v>
      </c>
      <c r="H19" s="21" t="s">
        <v>2</v>
      </c>
      <c r="I19" s="22" t="s">
        <v>234</v>
      </c>
      <c r="J19" s="107">
        <v>9.64</v>
      </c>
      <c r="O19" s="130"/>
      <c r="Q19" s="130"/>
    </row>
    <row r="20" spans="2:18">
      <c r="B20" s="6" t="s">
        <v>221</v>
      </c>
      <c r="C20" s="66">
        <v>1000</v>
      </c>
      <c r="D20" s="120" t="s">
        <v>78</v>
      </c>
      <c r="E20" s="246">
        <v>45469</v>
      </c>
      <c r="F20" s="21" t="s">
        <v>51</v>
      </c>
      <c r="G20" s="100" t="s">
        <v>397</v>
      </c>
      <c r="H20" s="21" t="s">
        <v>2</v>
      </c>
      <c r="I20" s="21" t="s">
        <v>222</v>
      </c>
      <c r="J20" s="121">
        <v>9.4600000000000009</v>
      </c>
    </row>
    <row r="21" spans="2:18">
      <c r="B21" s="6" t="s">
        <v>208</v>
      </c>
      <c r="C21" s="66">
        <v>1000</v>
      </c>
      <c r="D21" s="120" t="s">
        <v>209</v>
      </c>
      <c r="E21" s="246">
        <v>44586</v>
      </c>
      <c r="F21" s="21" t="s">
        <v>51</v>
      </c>
      <c r="G21" s="100" t="s">
        <v>399</v>
      </c>
      <c r="H21" s="21" t="s">
        <v>2</v>
      </c>
      <c r="I21" s="21" t="s">
        <v>210</v>
      </c>
      <c r="J21" s="121">
        <f>(9.0489+(4530000000/500000000))/2</f>
        <v>9.0544499999999992</v>
      </c>
      <c r="M21" s="122"/>
      <c r="N21" s="122"/>
      <c r="O21" s="123"/>
      <c r="P21" s="122"/>
    </row>
    <row r="22" spans="2:18">
      <c r="B22" s="6" t="s">
        <v>211</v>
      </c>
      <c r="C22" s="66">
        <v>20</v>
      </c>
      <c r="D22" s="120" t="s">
        <v>209</v>
      </c>
      <c r="E22" s="246">
        <v>42754</v>
      </c>
      <c r="F22" s="21" t="s">
        <v>51</v>
      </c>
      <c r="G22" s="33" t="s">
        <v>213</v>
      </c>
      <c r="H22" s="21" t="s">
        <v>2</v>
      </c>
      <c r="I22" s="21" t="s">
        <v>212</v>
      </c>
      <c r="J22" s="121" t="s">
        <v>197</v>
      </c>
      <c r="M22" s="122"/>
      <c r="N22" s="122"/>
      <c r="O22" s="123"/>
      <c r="P22" s="122"/>
    </row>
    <row r="23" spans="2:18">
      <c r="B23" s="6" t="s">
        <v>205</v>
      </c>
      <c r="C23" s="66">
        <v>1000</v>
      </c>
      <c r="D23" s="120" t="s">
        <v>206</v>
      </c>
      <c r="E23" s="246">
        <v>46264</v>
      </c>
      <c r="F23" s="21" t="s">
        <v>51</v>
      </c>
      <c r="G23" s="100" t="s">
        <v>397</v>
      </c>
      <c r="H23" s="21" t="s">
        <v>2</v>
      </c>
      <c r="I23" s="21" t="s">
        <v>207</v>
      </c>
      <c r="J23" s="106">
        <v>9.32</v>
      </c>
      <c r="M23" s="124"/>
      <c r="N23" s="122"/>
      <c r="O23" s="123"/>
      <c r="P23" s="122"/>
      <c r="Q23" s="125"/>
      <c r="R23" s="123"/>
    </row>
    <row r="24" spans="2:18">
      <c r="B24" s="6" t="s">
        <v>184</v>
      </c>
      <c r="C24" s="66">
        <v>30</v>
      </c>
      <c r="D24" s="120" t="s">
        <v>77</v>
      </c>
      <c r="E24" s="246">
        <v>46034</v>
      </c>
      <c r="F24" s="21" t="s">
        <v>51</v>
      </c>
      <c r="G24" s="100" t="s">
        <v>398</v>
      </c>
      <c r="H24" s="21" t="s">
        <v>2</v>
      </c>
      <c r="I24" s="21" t="s">
        <v>185</v>
      </c>
      <c r="J24" s="126">
        <v>9.5</v>
      </c>
      <c r="M24" s="124"/>
      <c r="N24" s="122"/>
      <c r="O24" s="123"/>
      <c r="P24" s="122"/>
      <c r="Q24" s="125"/>
      <c r="R24" s="123"/>
    </row>
    <row r="25" spans="2:18">
      <c r="B25" s="6" t="s">
        <v>181</v>
      </c>
      <c r="C25" s="66">
        <v>1000</v>
      </c>
      <c r="D25" s="120" t="s">
        <v>182</v>
      </c>
      <c r="E25" s="246">
        <v>44994</v>
      </c>
      <c r="F25" s="21" t="s">
        <v>51</v>
      </c>
      <c r="G25" s="100" t="s">
        <v>397</v>
      </c>
      <c r="H25" s="21" t="s">
        <v>2</v>
      </c>
      <c r="I25" s="21" t="s">
        <v>183</v>
      </c>
      <c r="J25" s="126">
        <v>9.4184999999999999</v>
      </c>
      <c r="M25" s="124"/>
      <c r="N25" s="122"/>
      <c r="O25" s="123"/>
      <c r="P25" s="122"/>
      <c r="Q25" s="125"/>
      <c r="R25" s="123"/>
    </row>
    <row r="26" spans="2:18">
      <c r="B26" s="6" t="s">
        <v>194</v>
      </c>
      <c r="C26" s="66">
        <v>15</v>
      </c>
      <c r="D26" s="120" t="s">
        <v>182</v>
      </c>
      <c r="E26" s="246">
        <v>45352</v>
      </c>
      <c r="F26" s="21" t="s">
        <v>51</v>
      </c>
      <c r="G26" s="33" t="s">
        <v>196</v>
      </c>
      <c r="H26" s="21" t="s">
        <v>1</v>
      </c>
      <c r="I26" s="21" t="s">
        <v>195</v>
      </c>
      <c r="J26" s="127" t="s">
        <v>197</v>
      </c>
      <c r="Q26" s="125"/>
      <c r="R26" s="123"/>
    </row>
    <row r="27" spans="2:18">
      <c r="B27" s="35" t="s">
        <v>177</v>
      </c>
      <c r="C27" s="66">
        <v>1000</v>
      </c>
      <c r="D27" s="128" t="s">
        <v>178</v>
      </c>
      <c r="E27" s="247">
        <v>44809</v>
      </c>
      <c r="F27" s="21" t="s">
        <v>51</v>
      </c>
      <c r="G27" s="21" t="s">
        <v>396</v>
      </c>
      <c r="H27" s="27" t="s">
        <v>2</v>
      </c>
      <c r="I27" s="27" t="s">
        <v>179</v>
      </c>
      <c r="J27" s="106">
        <f>9.415</f>
        <v>9.4149999999999991</v>
      </c>
      <c r="Q27" s="125"/>
      <c r="R27" s="129"/>
    </row>
    <row r="28" spans="2:18">
      <c r="B28" s="124" t="s">
        <v>250</v>
      </c>
      <c r="C28" s="66">
        <v>850</v>
      </c>
      <c r="D28" s="31" t="s">
        <v>158</v>
      </c>
      <c r="E28" s="116">
        <v>44446</v>
      </c>
      <c r="F28" s="21" t="s">
        <v>51</v>
      </c>
      <c r="G28" s="21" t="s">
        <v>395</v>
      </c>
      <c r="H28" s="21" t="s">
        <v>2</v>
      </c>
      <c r="I28" s="22" t="s">
        <v>60</v>
      </c>
      <c r="J28" s="107">
        <v>7.7</v>
      </c>
      <c r="Q28" s="130"/>
    </row>
    <row r="30" spans="2:18">
      <c r="B30" s="41" t="s">
        <v>230</v>
      </c>
      <c r="O30" s="130"/>
      <c r="Q30" s="130"/>
    </row>
    <row r="31" spans="2:18">
      <c r="B31" s="6" t="s">
        <v>248</v>
      </c>
      <c r="C31" s="66">
        <v>250</v>
      </c>
      <c r="D31" s="116" t="s">
        <v>246</v>
      </c>
      <c r="E31" s="116">
        <v>45278</v>
      </c>
      <c r="F31" s="21" t="s">
        <v>226</v>
      </c>
      <c r="G31" s="100">
        <v>1.7500000000000002E-2</v>
      </c>
      <c r="H31" s="21" t="s">
        <v>2</v>
      </c>
      <c r="I31" s="22" t="s">
        <v>247</v>
      </c>
      <c r="J31" s="107">
        <v>11.01</v>
      </c>
      <c r="O31" s="130"/>
      <c r="Q31" s="130"/>
    </row>
    <row r="32" spans="2:18">
      <c r="B32" s="6" t="s">
        <v>236</v>
      </c>
      <c r="C32" s="66">
        <v>500</v>
      </c>
      <c r="D32" s="116" t="s">
        <v>231</v>
      </c>
      <c r="E32" s="116">
        <v>44879</v>
      </c>
      <c r="F32" s="21" t="s">
        <v>226</v>
      </c>
      <c r="G32" s="21" t="s">
        <v>233</v>
      </c>
      <c r="H32" s="21" t="s">
        <v>1</v>
      </c>
      <c r="I32" s="22" t="s">
        <v>305</v>
      </c>
      <c r="J32" s="107">
        <v>10.692</v>
      </c>
      <c r="O32" s="130"/>
      <c r="Q32" s="130"/>
    </row>
    <row r="33" spans="1:11">
      <c r="B33" s="6"/>
      <c r="C33" s="21"/>
      <c r="D33" s="31"/>
      <c r="E33" s="31"/>
      <c r="F33" s="21"/>
      <c r="G33" s="21"/>
      <c r="H33" s="21"/>
      <c r="I33" s="22"/>
      <c r="J33" s="107"/>
    </row>
    <row r="34" spans="1:11">
      <c r="B34" s="42" t="s">
        <v>56</v>
      </c>
      <c r="C34" s="21"/>
      <c r="D34" s="21"/>
      <c r="E34" s="31"/>
      <c r="G34" s="21"/>
      <c r="I34" s="22"/>
      <c r="J34" s="107"/>
    </row>
    <row r="35" spans="1:11">
      <c r="B35" s="7" t="s">
        <v>382</v>
      </c>
      <c r="C35" s="66">
        <v>1000</v>
      </c>
      <c r="D35" s="40" t="s">
        <v>386</v>
      </c>
      <c r="E35" s="116">
        <v>47898</v>
      </c>
      <c r="F35" s="21" t="s">
        <v>226</v>
      </c>
      <c r="G35" s="21" t="s">
        <v>387</v>
      </c>
      <c r="H35" s="22" t="s">
        <v>2</v>
      </c>
      <c r="I35" s="22" t="s">
        <v>405</v>
      </c>
      <c r="J35" s="107"/>
    </row>
    <row r="36" spans="1:11">
      <c r="B36" s="7" t="s">
        <v>381</v>
      </c>
      <c r="C36" s="66">
        <v>11000</v>
      </c>
      <c r="D36" s="40" t="s">
        <v>383</v>
      </c>
      <c r="E36" s="116">
        <v>46041</v>
      </c>
      <c r="F36" s="21" t="s">
        <v>226</v>
      </c>
      <c r="G36" s="21" t="s">
        <v>384</v>
      </c>
      <c r="H36" s="22" t="s">
        <v>1</v>
      </c>
      <c r="I36" s="22" t="s">
        <v>385</v>
      </c>
      <c r="J36" s="107"/>
    </row>
    <row r="37" spans="1:11">
      <c r="B37" s="7" t="s">
        <v>312</v>
      </c>
      <c r="C37" s="66">
        <v>2700</v>
      </c>
      <c r="D37" s="40" t="s">
        <v>302</v>
      </c>
      <c r="E37" s="116">
        <v>44644</v>
      </c>
      <c r="F37" s="21" t="s">
        <v>226</v>
      </c>
      <c r="G37" s="21" t="s">
        <v>313</v>
      </c>
      <c r="H37" s="22" t="s">
        <v>1</v>
      </c>
      <c r="I37" s="22" t="s">
        <v>314</v>
      </c>
      <c r="J37" s="107"/>
    </row>
    <row r="38" spans="1:11">
      <c r="B38" s="7" t="s">
        <v>301</v>
      </c>
      <c r="C38" s="66">
        <v>12120</v>
      </c>
      <c r="D38" s="40" t="s">
        <v>302</v>
      </c>
      <c r="E38" s="116">
        <v>45705</v>
      </c>
      <c r="F38" s="21" t="s">
        <v>226</v>
      </c>
      <c r="G38" s="21" t="s">
        <v>303</v>
      </c>
      <c r="H38" s="22" t="s">
        <v>1</v>
      </c>
      <c r="I38" s="22" t="s">
        <v>304</v>
      </c>
      <c r="J38" s="107"/>
    </row>
    <row r="39" spans="1:11">
      <c r="B39" s="7" t="s">
        <v>282</v>
      </c>
      <c r="C39" s="66">
        <v>1500</v>
      </c>
      <c r="D39" s="40" t="s">
        <v>283</v>
      </c>
      <c r="E39" s="116">
        <v>47414</v>
      </c>
      <c r="F39" s="21" t="s">
        <v>226</v>
      </c>
      <c r="G39" s="21" t="s">
        <v>215</v>
      </c>
      <c r="H39" s="22" t="s">
        <v>2</v>
      </c>
      <c r="I39" s="22" t="s">
        <v>284</v>
      </c>
      <c r="J39" s="107"/>
    </row>
    <row r="40" spans="1:11">
      <c r="B40" s="7" t="s">
        <v>278</v>
      </c>
      <c r="C40" s="66">
        <v>12200</v>
      </c>
      <c r="D40" s="40" t="s">
        <v>279</v>
      </c>
      <c r="E40" s="116">
        <v>45427</v>
      </c>
      <c r="F40" s="21" t="s">
        <v>226</v>
      </c>
      <c r="G40" s="21" t="s">
        <v>280</v>
      </c>
      <c r="H40" s="22" t="s">
        <v>1</v>
      </c>
      <c r="I40" s="22" t="s">
        <v>281</v>
      </c>
      <c r="J40" s="107"/>
      <c r="K40" s="238"/>
    </row>
    <row r="41" spans="1:11">
      <c r="B41" s="7" t="s">
        <v>256</v>
      </c>
      <c r="C41" s="66">
        <v>4700</v>
      </c>
      <c r="D41" s="40" t="s">
        <v>257</v>
      </c>
      <c r="E41" s="116">
        <v>45582</v>
      </c>
      <c r="F41" s="21" t="s">
        <v>226</v>
      </c>
      <c r="G41" s="21" t="s">
        <v>388</v>
      </c>
      <c r="H41" s="22" t="s">
        <v>2</v>
      </c>
      <c r="I41" s="22" t="s">
        <v>300</v>
      </c>
      <c r="J41" s="107"/>
      <c r="K41" s="238"/>
    </row>
    <row r="42" spans="1:11">
      <c r="B42" s="7" t="s">
        <v>225</v>
      </c>
      <c r="C42" s="66">
        <v>8500</v>
      </c>
      <c r="D42" s="40" t="s">
        <v>76</v>
      </c>
      <c r="E42" s="116">
        <v>45092</v>
      </c>
      <c r="F42" s="21" t="s">
        <v>226</v>
      </c>
      <c r="G42" s="21" t="s">
        <v>227</v>
      </c>
      <c r="H42" s="22" t="s">
        <v>1</v>
      </c>
      <c r="I42" s="22" t="s">
        <v>228</v>
      </c>
      <c r="J42" s="107"/>
    </row>
    <row r="43" spans="1:11">
      <c r="B43" s="7" t="s">
        <v>217</v>
      </c>
      <c r="C43" s="66">
        <v>3000</v>
      </c>
      <c r="D43" s="40" t="s">
        <v>214</v>
      </c>
      <c r="E43" s="116">
        <v>46351</v>
      </c>
      <c r="F43" s="21" t="s">
        <v>51</v>
      </c>
      <c r="G43" s="21" t="s">
        <v>389</v>
      </c>
      <c r="H43" s="22" t="s">
        <v>2</v>
      </c>
      <c r="I43" s="22" t="s">
        <v>216</v>
      </c>
      <c r="J43" s="107"/>
    </row>
    <row r="44" spans="1:11">
      <c r="A44" s="6"/>
      <c r="B44" s="7" t="s">
        <v>190</v>
      </c>
      <c r="C44" s="66">
        <f>7750+1750</f>
        <v>9500</v>
      </c>
      <c r="D44" s="40" t="s">
        <v>77</v>
      </c>
      <c r="E44" s="116">
        <v>44727</v>
      </c>
      <c r="F44" s="21" t="s">
        <v>51</v>
      </c>
      <c r="G44" s="21" t="s">
        <v>191</v>
      </c>
      <c r="H44" s="22" t="s">
        <v>1</v>
      </c>
      <c r="I44" s="22" t="s">
        <v>188</v>
      </c>
      <c r="J44" s="107"/>
      <c r="K44" s="35"/>
    </row>
    <row r="45" spans="1:11">
      <c r="A45" s="6"/>
      <c r="B45" s="7" t="s">
        <v>189</v>
      </c>
      <c r="C45" s="66">
        <v>2550</v>
      </c>
      <c r="D45" s="40" t="s">
        <v>182</v>
      </c>
      <c r="E45" s="116">
        <v>46926</v>
      </c>
      <c r="F45" s="21" t="s">
        <v>51</v>
      </c>
      <c r="G45" s="21" t="s">
        <v>390</v>
      </c>
      <c r="H45" s="22" t="s">
        <v>2</v>
      </c>
      <c r="I45" s="22" t="s">
        <v>187</v>
      </c>
      <c r="J45" s="107"/>
      <c r="K45" s="237"/>
    </row>
    <row r="46" spans="1:11">
      <c r="A46" s="6"/>
      <c r="B46" s="7" t="s">
        <v>193</v>
      </c>
      <c r="C46" s="66">
        <v>2200</v>
      </c>
      <c r="D46" s="40" t="s">
        <v>192</v>
      </c>
      <c r="E46" s="116">
        <v>44727</v>
      </c>
      <c r="F46" s="21" t="s">
        <v>51</v>
      </c>
      <c r="G46" s="33" t="s">
        <v>391</v>
      </c>
      <c r="H46" s="22" t="s">
        <v>2</v>
      </c>
      <c r="I46" s="22" t="s">
        <v>186</v>
      </c>
      <c r="J46" s="107"/>
      <c r="K46" s="35"/>
    </row>
    <row r="47" spans="1:11">
      <c r="B47" s="7" t="s">
        <v>173</v>
      </c>
      <c r="C47" s="66">
        <v>1650</v>
      </c>
      <c r="D47" s="31" t="s">
        <v>160</v>
      </c>
      <c r="E47" s="116">
        <v>46300</v>
      </c>
      <c r="F47" s="21" t="s">
        <v>51</v>
      </c>
      <c r="G47" s="21" t="s">
        <v>392</v>
      </c>
      <c r="H47" s="21" t="s">
        <v>2</v>
      </c>
      <c r="I47" s="22" t="s">
        <v>62</v>
      </c>
      <c r="J47" s="107"/>
      <c r="K47" s="36"/>
    </row>
    <row r="48" spans="1:11">
      <c r="B48" s="7" t="s">
        <v>174</v>
      </c>
      <c r="C48" s="66">
        <v>3020</v>
      </c>
      <c r="D48" s="31" t="s">
        <v>161</v>
      </c>
      <c r="E48" s="116">
        <v>44757</v>
      </c>
      <c r="F48" s="21" t="s">
        <v>51</v>
      </c>
      <c r="G48" s="21" t="s">
        <v>393</v>
      </c>
      <c r="H48" s="21" t="s">
        <v>2</v>
      </c>
      <c r="I48" s="22" t="s">
        <v>61</v>
      </c>
      <c r="J48" s="107"/>
    </row>
    <row r="49" spans="2:11">
      <c r="B49" s="7"/>
      <c r="C49" s="66"/>
      <c r="D49" s="31"/>
      <c r="E49" s="30"/>
      <c r="F49" s="12"/>
      <c r="G49" s="26"/>
      <c r="H49" s="27"/>
      <c r="I49" s="22"/>
      <c r="J49" s="107"/>
    </row>
    <row r="50" spans="2:11">
      <c r="B50" s="42" t="s">
        <v>63</v>
      </c>
      <c r="C50" s="21"/>
      <c r="D50" s="21"/>
      <c r="I50" s="22"/>
      <c r="J50" s="107"/>
    </row>
    <row r="51" spans="2:11">
      <c r="B51" s="19" t="s">
        <v>340</v>
      </c>
      <c r="C51" s="66">
        <v>8500</v>
      </c>
      <c r="D51" s="31" t="s">
        <v>336</v>
      </c>
      <c r="E51" s="116">
        <v>46175</v>
      </c>
      <c r="F51" s="21" t="s">
        <v>226</v>
      </c>
      <c r="G51" s="21" t="s">
        <v>337</v>
      </c>
      <c r="H51" s="21" t="s">
        <v>1</v>
      </c>
      <c r="I51" s="22" t="s">
        <v>338</v>
      </c>
      <c r="J51" s="107">
        <v>1.05</v>
      </c>
    </row>
    <row r="52" spans="2:11" ht="12.75" thickBot="1">
      <c r="B52" s="19" t="s">
        <v>109</v>
      </c>
      <c r="C52" s="22">
        <v>250</v>
      </c>
      <c r="D52" s="32" t="s">
        <v>159</v>
      </c>
      <c r="E52" s="248">
        <v>44704</v>
      </c>
      <c r="F52" s="21" t="s">
        <v>51</v>
      </c>
      <c r="G52" s="22" t="s">
        <v>394</v>
      </c>
      <c r="H52" s="22" t="s">
        <v>2</v>
      </c>
      <c r="I52" s="22" t="s">
        <v>74</v>
      </c>
      <c r="J52" s="107">
        <v>0.86</v>
      </c>
    </row>
    <row r="53" spans="2:11">
      <c r="B53" s="13"/>
      <c r="C53" s="48"/>
      <c r="D53" s="13"/>
      <c r="E53" s="13"/>
      <c r="F53" s="13"/>
      <c r="G53" s="13"/>
      <c r="H53" s="13"/>
      <c r="I53" s="13"/>
      <c r="J53" s="13"/>
    </row>
    <row r="54" spans="2:11">
      <c r="B54" s="15"/>
      <c r="C54" s="49"/>
      <c r="D54" s="15"/>
      <c r="E54" s="15"/>
      <c r="F54" s="15" t="s">
        <v>169</v>
      </c>
      <c r="G54" s="15"/>
      <c r="H54" s="15"/>
      <c r="I54" s="15"/>
      <c r="J54" s="15"/>
    </row>
    <row r="55" spans="2:11">
      <c r="B55" s="15"/>
      <c r="C55" s="49"/>
      <c r="D55" s="15"/>
      <c r="E55" s="15"/>
      <c r="F55" s="15" t="s">
        <v>170</v>
      </c>
      <c r="G55" s="15"/>
      <c r="H55" s="15"/>
      <c r="I55" s="15"/>
      <c r="J55" s="15"/>
    </row>
    <row r="56" spans="2:11">
      <c r="B56" s="14" t="s">
        <v>52</v>
      </c>
      <c r="C56" s="49"/>
      <c r="D56" s="15"/>
      <c r="E56" s="15"/>
      <c r="F56" s="15" t="s">
        <v>171</v>
      </c>
      <c r="G56" s="15"/>
      <c r="H56" s="15"/>
      <c r="I56" s="15"/>
      <c r="J56" s="15"/>
    </row>
    <row r="57" spans="2:11">
      <c r="B57" s="15" t="s">
        <v>166</v>
      </c>
      <c r="C57" s="15"/>
      <c r="D57" s="15"/>
      <c r="E57" s="15"/>
      <c r="F57" s="15"/>
      <c r="G57" s="15"/>
      <c r="H57" s="15"/>
      <c r="I57" s="118"/>
      <c r="K57" s="35"/>
    </row>
    <row r="58" spans="2:11">
      <c r="B58" s="131" t="s">
        <v>167</v>
      </c>
      <c r="C58" s="15"/>
      <c r="D58" s="15"/>
      <c r="E58" s="15"/>
      <c r="F58" s="15" t="s">
        <v>277</v>
      </c>
      <c r="G58" s="15"/>
      <c r="H58" s="15"/>
      <c r="I58" s="118"/>
      <c r="K58" s="35"/>
    </row>
    <row r="59" spans="2:11">
      <c r="B59" s="17" t="s">
        <v>168</v>
      </c>
      <c r="C59" s="15"/>
      <c r="D59" s="16"/>
      <c r="E59" s="16"/>
      <c r="F59" s="16"/>
      <c r="G59" s="16"/>
      <c r="H59" s="16"/>
      <c r="I59" s="118"/>
      <c r="K59" s="35"/>
    </row>
    <row r="60" spans="2:11">
      <c r="C60" s="49"/>
      <c r="D60" s="15"/>
      <c r="E60" s="15"/>
      <c r="F60" s="117" t="s">
        <v>232</v>
      </c>
      <c r="G60" s="16"/>
      <c r="H60" s="16"/>
      <c r="I60" s="16"/>
      <c r="J60" s="16"/>
    </row>
    <row r="61" spans="2:11" ht="12.75" thickBot="1">
      <c r="B61" s="18"/>
      <c r="C61" s="50"/>
      <c r="D61" s="18"/>
      <c r="E61" s="18"/>
      <c r="F61" s="18"/>
      <c r="G61" s="18"/>
      <c r="H61" s="18"/>
      <c r="I61" s="18"/>
      <c r="J61" s="18"/>
    </row>
    <row r="62" spans="2:11">
      <c r="B62" s="19"/>
      <c r="C62" s="22"/>
      <c r="D62" s="19"/>
      <c r="E62" s="19"/>
      <c r="F62" s="19"/>
      <c r="G62" s="19"/>
      <c r="H62" s="19"/>
      <c r="I62" s="19"/>
      <c r="J62" s="19"/>
    </row>
    <row r="63" spans="2:11">
      <c r="H63" s="35"/>
    </row>
    <row r="64" spans="2:11">
      <c r="H64" s="35"/>
    </row>
  </sheetData>
  <mergeCells count="3">
    <mergeCell ref="B6:I6"/>
    <mergeCell ref="B7:I7"/>
    <mergeCell ref="B8:I8"/>
  </mergeCells>
  <hyperlinks>
    <hyperlink ref="B58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headerFooter>
    <oddHeader>&amp;R&amp;"Calibri"&amp;12&amp;K008A00I N T E R N - A L L I A N S E N&amp;1#</oddHeader>
    <oddFooter>&amp;L&amp;1#&amp;"Calibri"&amp;12&amp;K008A00I N T E R N - A L L I A N S E 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5"/>
  <sheetViews>
    <sheetView topLeftCell="A41" zoomScaleNormal="100" workbookViewId="0">
      <selection activeCell="B231" sqref="B231"/>
    </sheetView>
  </sheetViews>
  <sheetFormatPr defaultColWidth="9.140625" defaultRowHeight="11.25"/>
  <cols>
    <col min="1" max="1" width="5.140625" style="156" customWidth="1"/>
    <col min="2" max="2" width="46.42578125" style="158" bestFit="1" customWidth="1"/>
    <col min="3" max="3" width="18.85546875" style="158" customWidth="1"/>
    <col min="4" max="4" width="22.28515625" style="158" customWidth="1"/>
    <col min="5" max="5" width="24.42578125" style="186" customWidth="1"/>
    <col min="6" max="6" width="26.7109375" style="158" customWidth="1"/>
    <col min="7" max="7" width="9.5703125" style="156" customWidth="1"/>
    <col min="8" max="9" width="9.140625" style="156"/>
    <col min="10" max="10" width="16.28515625" style="156" customWidth="1"/>
    <col min="11" max="11" width="29.85546875" style="156" customWidth="1"/>
    <col min="12" max="16384" width="9.140625" style="156"/>
  </cols>
  <sheetData>
    <row r="2" spans="1:11">
      <c r="B2" s="157" t="s">
        <v>3</v>
      </c>
      <c r="D2" s="159"/>
      <c r="E2" s="159"/>
      <c r="F2" s="160"/>
      <c r="G2" s="161"/>
    </row>
    <row r="3" spans="1:11">
      <c r="B3" s="162"/>
      <c r="C3" s="163"/>
      <c r="D3" s="159"/>
      <c r="E3" s="159"/>
      <c r="F3" s="160"/>
    </row>
    <row r="4" spans="1:11">
      <c r="B4" s="157" t="s">
        <v>45</v>
      </c>
      <c r="C4" s="163"/>
      <c r="D4" s="4" t="s">
        <v>429</v>
      </c>
      <c r="E4" s="164"/>
      <c r="F4" s="163"/>
    </row>
    <row r="5" spans="1:11">
      <c r="B5" s="4"/>
      <c r="C5" s="4"/>
      <c r="D5" s="165"/>
      <c r="E5" s="165"/>
      <c r="F5" s="4"/>
      <c r="G5" s="166"/>
    </row>
    <row r="6" spans="1:11">
      <c r="B6" s="167" t="s">
        <v>430</v>
      </c>
      <c r="C6" s="161"/>
      <c r="E6" s="168"/>
      <c r="F6" s="166"/>
      <c r="G6" s="166"/>
    </row>
    <row r="7" spans="1:11">
      <c r="A7" s="4"/>
      <c r="B7" s="4"/>
      <c r="C7" s="4"/>
      <c r="D7" s="4"/>
      <c r="E7" s="169"/>
      <c r="F7" s="4"/>
      <c r="G7" s="170"/>
    </row>
    <row r="8" spans="1:11">
      <c r="A8" s="4"/>
      <c r="B8" s="4"/>
      <c r="C8" s="163"/>
      <c r="D8" s="165"/>
      <c r="E8" s="171"/>
      <c r="F8" s="4"/>
      <c r="G8" s="170"/>
    </row>
    <row r="9" spans="1:11">
      <c r="A9" s="4"/>
      <c r="B9" s="172" t="s">
        <v>4</v>
      </c>
      <c r="C9" s="173"/>
      <c r="D9" s="174"/>
      <c r="E9" s="169"/>
      <c r="F9" s="175"/>
      <c r="G9" s="170"/>
    </row>
    <row r="10" spans="1:11">
      <c r="A10" s="4"/>
      <c r="B10" s="67" t="s">
        <v>287</v>
      </c>
      <c r="C10" s="176"/>
      <c r="D10" s="70">
        <v>211582634835.90982</v>
      </c>
      <c r="E10" s="177"/>
      <c r="F10" s="4"/>
    </row>
    <row r="11" spans="1:11">
      <c r="A11" s="4"/>
      <c r="B11" s="72" t="s">
        <v>288</v>
      </c>
      <c r="C11" s="178"/>
      <c r="D11" s="103">
        <v>137453</v>
      </c>
      <c r="E11" s="177"/>
      <c r="F11" s="4"/>
      <c r="G11" s="170"/>
    </row>
    <row r="12" spans="1:11">
      <c r="A12" s="4"/>
      <c r="B12" s="72" t="s">
        <v>5</v>
      </c>
      <c r="C12" s="178"/>
      <c r="D12" s="70">
        <v>1539308.9625974684</v>
      </c>
      <c r="E12" s="169"/>
      <c r="F12" s="179"/>
      <c r="K12" s="180"/>
    </row>
    <row r="13" spans="1:11">
      <c r="A13" s="4"/>
      <c r="B13" s="72" t="s">
        <v>289</v>
      </c>
      <c r="C13" s="178"/>
      <c r="D13" s="104">
        <v>0.4921404090694585</v>
      </c>
      <c r="E13" s="169"/>
      <c r="F13" s="4"/>
      <c r="K13" s="180"/>
    </row>
    <row r="14" spans="1:11">
      <c r="A14" s="4"/>
      <c r="B14" s="72" t="s">
        <v>290</v>
      </c>
      <c r="C14" s="178"/>
      <c r="D14" s="104">
        <v>0.59851509072817821</v>
      </c>
      <c r="E14" s="169"/>
      <c r="F14" s="4"/>
    </row>
    <row r="15" spans="1:11">
      <c r="A15" s="4"/>
      <c r="B15" s="72" t="s">
        <v>291</v>
      </c>
      <c r="C15" s="178"/>
      <c r="D15" s="239">
        <v>43.671295631190418</v>
      </c>
      <c r="E15" s="169"/>
      <c r="F15" s="4"/>
    </row>
    <row r="16" spans="1:11">
      <c r="A16" s="4"/>
      <c r="B16" s="72" t="s">
        <v>292</v>
      </c>
      <c r="C16" s="178"/>
      <c r="D16" s="104">
        <v>1.9298018805558516E-2</v>
      </c>
      <c r="E16" s="169"/>
      <c r="F16" s="4"/>
    </row>
    <row r="17" spans="1:12">
      <c r="A17" s="4"/>
      <c r="B17" s="72" t="s">
        <v>293</v>
      </c>
      <c r="C17" s="178"/>
      <c r="D17" s="239">
        <v>258.4843024712568</v>
      </c>
      <c r="E17" s="169"/>
      <c r="F17" s="4"/>
      <c r="K17" s="181"/>
    </row>
    <row r="18" spans="1:12">
      <c r="A18" s="4"/>
      <c r="B18" s="72" t="s">
        <v>294</v>
      </c>
      <c r="C18" s="178"/>
      <c r="D18" s="105">
        <v>47.2</v>
      </c>
      <c r="E18" s="169"/>
      <c r="F18" s="4"/>
    </row>
    <row r="19" spans="1:12">
      <c r="A19" s="4"/>
      <c r="B19" s="72" t="s">
        <v>79</v>
      </c>
      <c r="C19" s="178"/>
      <c r="D19" s="104">
        <v>0</v>
      </c>
      <c r="E19" s="169"/>
      <c r="F19" s="58"/>
    </row>
    <row r="20" spans="1:12">
      <c r="A20" s="4"/>
      <c r="B20" s="72" t="s">
        <v>344</v>
      </c>
      <c r="C20" s="178"/>
      <c r="D20" s="70">
        <v>248214294667.16901</v>
      </c>
      <c r="E20" s="182"/>
      <c r="F20" s="108"/>
      <c r="L20" s="180"/>
    </row>
    <row r="21" spans="1:12">
      <c r="A21" s="4"/>
      <c r="B21" s="72" t="s">
        <v>345</v>
      </c>
      <c r="C21" s="178"/>
      <c r="D21" s="70">
        <v>234755983174.56</v>
      </c>
      <c r="E21" s="182"/>
      <c r="F21" s="4"/>
    </row>
    <row r="22" spans="1:12">
      <c r="A22" s="4"/>
      <c r="B22" s="72" t="s">
        <v>346</v>
      </c>
      <c r="C22" s="178"/>
      <c r="D22" s="70">
        <v>20266959500.459999</v>
      </c>
      <c r="E22" s="182"/>
      <c r="F22" s="4"/>
    </row>
    <row r="23" spans="1:12">
      <c r="A23" s="4"/>
      <c r="B23" s="72" t="s">
        <v>252</v>
      </c>
      <c r="C23" s="178"/>
      <c r="D23" s="104">
        <f>D22/D20</f>
        <v>8.1651056912882478E-2</v>
      </c>
      <c r="E23" s="182"/>
      <c r="F23" s="4"/>
      <c r="K23" s="183"/>
    </row>
    <row r="24" spans="1:12">
      <c r="A24" s="4"/>
      <c r="B24" s="72" t="s">
        <v>432</v>
      </c>
      <c r="C24" s="178"/>
      <c r="D24" s="104">
        <f>D20/D21</f>
        <v>1.0573289392270853</v>
      </c>
      <c r="E24" s="182"/>
      <c r="F24" s="4"/>
    </row>
    <row r="25" spans="1:12">
      <c r="A25" s="4"/>
      <c r="B25" s="184" t="s">
        <v>80</v>
      </c>
      <c r="C25" s="185"/>
      <c r="D25" s="133">
        <v>1.0405882035674419</v>
      </c>
      <c r="E25" s="182"/>
      <c r="F25" s="4"/>
    </row>
    <row r="27" spans="1:12">
      <c r="K27" s="181"/>
      <c r="L27" s="187"/>
    </row>
    <row r="28" spans="1:12">
      <c r="A28" s="4"/>
      <c r="B28" s="188" t="s">
        <v>6</v>
      </c>
      <c r="C28" s="149" t="s">
        <v>7</v>
      </c>
      <c r="D28" s="110" t="s">
        <v>8</v>
      </c>
      <c r="E28" s="109" t="s">
        <v>9</v>
      </c>
      <c r="F28" s="111" t="s">
        <v>10</v>
      </c>
      <c r="K28" s="181"/>
    </row>
    <row r="29" spans="1:12">
      <c r="A29" s="4"/>
      <c r="B29" s="151" t="s">
        <v>431</v>
      </c>
      <c r="C29" s="189"/>
      <c r="D29" s="190"/>
      <c r="E29" s="191"/>
      <c r="F29" s="139"/>
      <c r="K29" s="192"/>
    </row>
    <row r="30" spans="1:12">
      <c r="A30" s="4"/>
      <c r="B30" s="151" t="s">
        <v>162</v>
      </c>
      <c r="C30" s="73">
        <v>92</v>
      </c>
      <c r="D30" s="92">
        <v>6.693196947320175E-4</v>
      </c>
      <c r="E30" s="70">
        <v>160841073.17000002</v>
      </c>
      <c r="F30" s="93">
        <v>7.6018087824049568E-4</v>
      </c>
      <c r="K30" s="181"/>
    </row>
    <row r="31" spans="1:12">
      <c r="A31" s="4"/>
      <c r="B31" s="151" t="s">
        <v>34</v>
      </c>
      <c r="C31" s="73">
        <v>6</v>
      </c>
      <c r="D31" s="92">
        <v>4.3651284439044617E-5</v>
      </c>
      <c r="E31" s="70">
        <v>12121733</v>
      </c>
      <c r="F31" s="93">
        <v>5.7290774403111361E-5</v>
      </c>
      <c r="K31" s="181"/>
    </row>
    <row r="32" spans="1:12">
      <c r="A32" s="4"/>
      <c r="B32" s="151" t="s">
        <v>35</v>
      </c>
      <c r="C32" s="73">
        <v>0</v>
      </c>
      <c r="D32" s="92">
        <v>0</v>
      </c>
      <c r="E32" s="70">
        <v>0</v>
      </c>
      <c r="F32" s="93">
        <v>0</v>
      </c>
      <c r="K32" s="181"/>
    </row>
    <row r="33" spans="1:11">
      <c r="A33" s="4"/>
      <c r="B33" s="151" t="s">
        <v>36</v>
      </c>
      <c r="C33" s="94">
        <v>0</v>
      </c>
      <c r="D33" s="95">
        <v>0</v>
      </c>
      <c r="E33" s="70">
        <v>0</v>
      </c>
      <c r="F33" s="93">
        <v>0</v>
      </c>
      <c r="K33" s="181"/>
    </row>
    <row r="34" spans="1:11">
      <c r="A34" s="4"/>
      <c r="B34" s="155" t="s">
        <v>11</v>
      </c>
      <c r="C34" s="81">
        <v>98</v>
      </c>
      <c r="D34" s="96">
        <v>7.129709791710621E-4</v>
      </c>
      <c r="E34" s="97">
        <v>172962806.17000002</v>
      </c>
      <c r="F34" s="98">
        <v>8.1747165264360697E-4</v>
      </c>
      <c r="K34" s="181"/>
    </row>
    <row r="35" spans="1:11">
      <c r="A35" s="4"/>
      <c r="B35" s="4" t="s">
        <v>81</v>
      </c>
      <c r="C35" s="43"/>
      <c r="D35" s="44"/>
      <c r="E35" s="45"/>
      <c r="F35" s="46"/>
      <c r="K35" s="181"/>
    </row>
    <row r="36" spans="1:11">
      <c r="A36" s="4"/>
      <c r="B36" s="178"/>
      <c r="C36" s="193"/>
      <c r="D36" s="93"/>
      <c r="E36" s="194"/>
      <c r="F36" s="74"/>
      <c r="K36" s="181"/>
    </row>
    <row r="37" spans="1:11">
      <c r="A37" s="4"/>
      <c r="B37" s="148" t="s">
        <v>12</v>
      </c>
      <c r="C37" s="149" t="s">
        <v>7</v>
      </c>
      <c r="D37" s="110" t="s">
        <v>8</v>
      </c>
      <c r="E37" s="149" t="s">
        <v>9</v>
      </c>
      <c r="F37" s="150" t="s">
        <v>10</v>
      </c>
      <c r="K37" s="181"/>
    </row>
    <row r="38" spans="1:11">
      <c r="A38" s="4"/>
      <c r="B38" s="151" t="s">
        <v>37</v>
      </c>
      <c r="C38" s="152">
        <v>91</v>
      </c>
      <c r="D38" s="93">
        <v>6.6204448065884343E-4</v>
      </c>
      <c r="E38" s="70">
        <v>158711073.17000002</v>
      </c>
      <c r="F38" s="75">
        <v>7.5011388951218207E-4</v>
      </c>
      <c r="K38" s="192"/>
    </row>
    <row r="39" spans="1:11">
      <c r="A39" s="4"/>
      <c r="B39" s="151" t="s">
        <v>38</v>
      </c>
      <c r="C39" s="152">
        <v>4</v>
      </c>
      <c r="D39" s="93">
        <v>2.9100856292696413E-5</v>
      </c>
      <c r="E39" s="70">
        <v>5925137</v>
      </c>
      <c r="F39" s="75">
        <v>2.8003890794701386E-5</v>
      </c>
    </row>
    <row r="40" spans="1:11">
      <c r="A40" s="4"/>
      <c r="B40" s="151" t="s">
        <v>39</v>
      </c>
      <c r="C40" s="152">
        <v>0</v>
      </c>
      <c r="D40" s="93">
        <v>0</v>
      </c>
      <c r="E40" s="70">
        <v>0</v>
      </c>
      <c r="F40" s="75">
        <v>0</v>
      </c>
    </row>
    <row r="41" spans="1:11">
      <c r="A41" s="4"/>
      <c r="B41" s="153" t="s">
        <v>40</v>
      </c>
      <c r="C41" s="154">
        <v>0</v>
      </c>
      <c r="D41" s="95">
        <v>0</v>
      </c>
      <c r="E41" s="78">
        <v>0</v>
      </c>
      <c r="F41" s="79">
        <v>0</v>
      </c>
    </row>
    <row r="42" spans="1:11">
      <c r="A42" s="4"/>
      <c r="B42" s="151" t="s">
        <v>41</v>
      </c>
      <c r="C42" s="152">
        <v>1</v>
      </c>
      <c r="D42" s="93">
        <v>7.2752140731741033E-6</v>
      </c>
      <c r="E42" s="70">
        <v>2130000</v>
      </c>
      <c r="F42" s="75">
        <v>1.0066988728313617E-5</v>
      </c>
    </row>
    <row r="43" spans="1:11">
      <c r="A43" s="4"/>
      <c r="B43" s="151" t="s">
        <v>42</v>
      </c>
      <c r="C43" s="152">
        <v>2</v>
      </c>
      <c r="D43" s="93">
        <v>1.4550428146348207E-5</v>
      </c>
      <c r="E43" s="70">
        <v>6196596</v>
      </c>
      <c r="F43" s="75">
        <v>2.9286883608409972E-5</v>
      </c>
    </row>
    <row r="44" spans="1:11">
      <c r="A44" s="4"/>
      <c r="B44" s="151" t="s">
        <v>43</v>
      </c>
      <c r="C44" s="152">
        <v>0</v>
      </c>
      <c r="D44" s="93">
        <v>0</v>
      </c>
      <c r="E44" s="70">
        <v>0</v>
      </c>
      <c r="F44" s="75">
        <v>0</v>
      </c>
    </row>
    <row r="45" spans="1:11">
      <c r="A45" s="4"/>
      <c r="B45" s="153" t="s">
        <v>44</v>
      </c>
      <c r="C45" s="154">
        <v>0</v>
      </c>
      <c r="D45" s="95">
        <v>0</v>
      </c>
      <c r="E45" s="78">
        <v>0</v>
      </c>
      <c r="F45" s="95">
        <v>0</v>
      </c>
    </row>
    <row r="46" spans="1:11">
      <c r="A46" s="4"/>
      <c r="B46" s="155" t="s">
        <v>11</v>
      </c>
      <c r="C46" s="81">
        <v>98</v>
      </c>
      <c r="D46" s="96">
        <v>7.129709791710621E-4</v>
      </c>
      <c r="E46" s="97">
        <v>172962806.17000002</v>
      </c>
      <c r="F46" s="98">
        <v>8.1747165264360697E-4</v>
      </c>
    </row>
    <row r="47" spans="1:11">
      <c r="A47" s="4"/>
      <c r="B47" s="4" t="s">
        <v>81</v>
      </c>
      <c r="C47" s="4"/>
      <c r="D47" s="169"/>
      <c r="E47" s="169"/>
      <c r="F47" s="4"/>
    </row>
    <row r="49" spans="1:6">
      <c r="A49" s="4"/>
      <c r="B49" s="188" t="s">
        <v>13</v>
      </c>
      <c r="C49" s="149" t="s">
        <v>7</v>
      </c>
      <c r="D49" s="110" t="s">
        <v>8</v>
      </c>
      <c r="E49" s="149" t="s">
        <v>9</v>
      </c>
      <c r="F49" s="111" t="s">
        <v>10</v>
      </c>
    </row>
    <row r="50" spans="1:6">
      <c r="A50" s="4"/>
      <c r="B50" s="67" t="s">
        <v>90</v>
      </c>
      <c r="C50" s="152">
        <v>41220</v>
      </c>
      <c r="D50" s="93">
        <v>0.29988432409623655</v>
      </c>
      <c r="E50" s="70">
        <v>30761027976.279972</v>
      </c>
      <c r="F50" s="93">
        <v>0.14538540934673705</v>
      </c>
    </row>
    <row r="51" spans="1:6">
      <c r="A51" s="4"/>
      <c r="B51" s="72" t="s">
        <v>91</v>
      </c>
      <c r="C51" s="152">
        <v>10646</v>
      </c>
      <c r="D51" s="93">
        <v>7.7451929023011498E-2</v>
      </c>
      <c r="E51" s="70">
        <v>13987125927.549986</v>
      </c>
      <c r="F51" s="93">
        <v>6.6107154485515809E-2</v>
      </c>
    </row>
    <row r="52" spans="1:6">
      <c r="A52" s="4"/>
      <c r="B52" s="72" t="s">
        <v>92</v>
      </c>
      <c r="C52" s="152">
        <v>11545</v>
      </c>
      <c r="D52" s="93">
        <v>8.3992346474795018E-2</v>
      </c>
      <c r="E52" s="70">
        <v>17319852717.100006</v>
      </c>
      <c r="F52" s="93">
        <v>8.1858573746055166E-2</v>
      </c>
    </row>
    <row r="53" spans="1:6">
      <c r="A53" s="4"/>
      <c r="B53" s="72" t="s">
        <v>93</v>
      </c>
      <c r="C53" s="152">
        <v>12027</v>
      </c>
      <c r="D53" s="93">
        <v>8.7498999658064944E-2</v>
      </c>
      <c r="E53" s="70">
        <v>19900985371.520058</v>
      </c>
      <c r="F53" s="93">
        <v>9.4057744327430207E-2</v>
      </c>
    </row>
    <row r="54" spans="1:6">
      <c r="A54" s="4"/>
      <c r="B54" s="72" t="s">
        <v>94</v>
      </c>
      <c r="C54" s="152">
        <v>12137</v>
      </c>
      <c r="D54" s="93">
        <v>8.8299273206114096E-2</v>
      </c>
      <c r="E54" s="70">
        <v>21874037356.240002</v>
      </c>
      <c r="F54" s="93">
        <v>0.10338295188168019</v>
      </c>
    </row>
    <row r="55" spans="1:6">
      <c r="A55" s="4"/>
      <c r="B55" s="72" t="s">
        <v>95</v>
      </c>
      <c r="C55" s="152">
        <v>11731</v>
      </c>
      <c r="D55" s="93">
        <v>8.5345536292405405E-2</v>
      </c>
      <c r="E55" s="70">
        <v>23045919739.949993</v>
      </c>
      <c r="F55" s="93">
        <v>0.10892160293694675</v>
      </c>
    </row>
    <row r="56" spans="1:6">
      <c r="A56" s="4"/>
      <c r="B56" s="72" t="s">
        <v>96</v>
      </c>
      <c r="C56" s="152">
        <v>10821</v>
      </c>
      <c r="D56" s="93">
        <v>7.8725091485816967E-2</v>
      </c>
      <c r="E56" s="70">
        <v>22904114748.719997</v>
      </c>
      <c r="F56" s="93">
        <v>0.10825139202223737</v>
      </c>
    </row>
    <row r="57" spans="1:6">
      <c r="A57" s="4"/>
      <c r="B57" s="72" t="s">
        <v>97</v>
      </c>
      <c r="C57" s="152">
        <v>9420</v>
      </c>
      <c r="D57" s="93">
        <v>6.8532516569300053E-2</v>
      </c>
      <c r="E57" s="70">
        <v>20678917449.260006</v>
      </c>
      <c r="F57" s="93">
        <v>9.773447365043568E-2</v>
      </c>
    </row>
    <row r="58" spans="1:6">
      <c r="A58" s="4"/>
      <c r="B58" s="72" t="s">
        <v>98</v>
      </c>
      <c r="C58" s="152">
        <v>8667</v>
      </c>
      <c r="D58" s="93">
        <v>6.3054280372199956E-2</v>
      </c>
      <c r="E58" s="70">
        <v>19378879236.490005</v>
      </c>
      <c r="F58" s="93">
        <v>9.1590121521641046E-2</v>
      </c>
    </row>
    <row r="59" spans="1:6">
      <c r="A59" s="4"/>
      <c r="B59" s="72" t="s">
        <v>99</v>
      </c>
      <c r="C59" s="152">
        <v>6575</v>
      </c>
      <c r="D59" s="93">
        <v>4.7834532531119731E-2</v>
      </c>
      <c r="E59" s="70">
        <v>15628679461.599998</v>
      </c>
      <c r="F59" s="93">
        <v>7.3865605623640154E-2</v>
      </c>
    </row>
    <row r="60" spans="1:6">
      <c r="A60" s="4"/>
      <c r="B60" s="72" t="s">
        <v>100</v>
      </c>
      <c r="C60" s="152">
        <v>1410</v>
      </c>
      <c r="D60" s="93">
        <v>1.0258051843175485E-2</v>
      </c>
      <c r="E60" s="70">
        <v>3212071558.9900002</v>
      </c>
      <c r="F60" s="93">
        <v>1.5181168159102835E-2</v>
      </c>
    </row>
    <row r="61" spans="1:6">
      <c r="A61" s="4"/>
      <c r="B61" s="72" t="s">
        <v>101</v>
      </c>
      <c r="C61" s="152">
        <v>627</v>
      </c>
      <c r="D61" s="93">
        <v>4.5615592238801624E-3</v>
      </c>
      <c r="E61" s="70">
        <v>1455148792.28</v>
      </c>
      <c r="F61" s="93">
        <v>6.8774490562919788E-3</v>
      </c>
    </row>
    <row r="62" spans="1:6">
      <c r="A62" s="4"/>
      <c r="B62" s="72" t="s">
        <v>102</v>
      </c>
      <c r="C62" s="152">
        <v>304</v>
      </c>
      <c r="D62" s="93">
        <v>2.2116650782449273E-3</v>
      </c>
      <c r="E62" s="70">
        <v>722624035.75999999</v>
      </c>
      <c r="F62" s="93">
        <v>3.4153277102368109E-3</v>
      </c>
    </row>
    <row r="63" spans="1:6">
      <c r="A63" s="4"/>
      <c r="B63" s="72" t="s">
        <v>82</v>
      </c>
      <c r="C63" s="94">
        <v>323</v>
      </c>
      <c r="D63" s="95">
        <v>2.3498941456352351E-3</v>
      </c>
      <c r="E63" s="78">
        <v>713250464.1700002</v>
      </c>
      <c r="F63" s="79">
        <v>3.3710255320487503E-3</v>
      </c>
    </row>
    <row r="64" spans="1:6">
      <c r="A64" s="4"/>
      <c r="B64" s="80" t="s">
        <v>11</v>
      </c>
      <c r="C64" s="195">
        <v>137453</v>
      </c>
      <c r="D64" s="82">
        <v>0.99999999999999989</v>
      </c>
      <c r="E64" s="83">
        <v>211582634835.91006</v>
      </c>
      <c r="F64" s="84">
        <v>0.99999999999999956</v>
      </c>
    </row>
    <row r="65" spans="1:6">
      <c r="A65" s="4"/>
      <c r="B65" s="4"/>
      <c r="C65" s="4"/>
      <c r="D65" s="169"/>
      <c r="E65" s="169"/>
      <c r="F65" s="4"/>
    </row>
    <row r="66" spans="1:6">
      <c r="A66" s="4"/>
      <c r="B66" s="4"/>
      <c r="C66" s="165"/>
      <c r="D66" s="4"/>
      <c r="E66" s="182"/>
      <c r="F66" s="169"/>
    </row>
    <row r="67" spans="1:6">
      <c r="A67" s="4"/>
      <c r="B67" s="188" t="s">
        <v>14</v>
      </c>
      <c r="C67" s="149" t="s">
        <v>7</v>
      </c>
      <c r="D67" s="110" t="s">
        <v>8</v>
      </c>
      <c r="E67" s="149" t="s">
        <v>9</v>
      </c>
      <c r="F67" s="110" t="s">
        <v>10</v>
      </c>
    </row>
    <row r="68" spans="1:6">
      <c r="A68" s="4"/>
      <c r="B68" s="67" t="s">
        <v>90</v>
      </c>
      <c r="C68" s="152">
        <v>19131</v>
      </c>
      <c r="D68" s="93">
        <v>0.13918212043389377</v>
      </c>
      <c r="E68" s="70">
        <v>11402975224.65</v>
      </c>
      <c r="F68" s="93">
        <v>5.3893719744502758E-2</v>
      </c>
    </row>
    <row r="69" spans="1:6">
      <c r="A69" s="4"/>
      <c r="B69" s="72" t="s">
        <v>91</v>
      </c>
      <c r="C69" s="152">
        <v>6176</v>
      </c>
      <c r="D69" s="93">
        <v>4.4931722115923264E-2</v>
      </c>
      <c r="E69" s="70">
        <v>5964150366.8400011</v>
      </c>
      <c r="F69" s="93">
        <v>2.8188279115936975E-2</v>
      </c>
    </row>
    <row r="70" spans="1:6">
      <c r="A70" s="4"/>
      <c r="B70" s="72" t="s">
        <v>92</v>
      </c>
      <c r="C70" s="152">
        <v>7019</v>
      </c>
      <c r="D70" s="93">
        <v>5.1064727579609032E-2</v>
      </c>
      <c r="E70" s="70">
        <v>7952849627.5700102</v>
      </c>
      <c r="F70" s="93">
        <v>3.7587440168413318E-2</v>
      </c>
    </row>
    <row r="71" spans="1:6">
      <c r="A71" s="4"/>
      <c r="B71" s="72" t="s">
        <v>93</v>
      </c>
      <c r="C71" s="152">
        <v>7690</v>
      </c>
      <c r="D71" s="93">
        <v>5.5946396222708854E-2</v>
      </c>
      <c r="E71" s="70">
        <v>10091604203.66</v>
      </c>
      <c r="F71" s="93">
        <v>4.7695805525280487E-2</v>
      </c>
    </row>
    <row r="72" spans="1:6">
      <c r="A72" s="4"/>
      <c r="B72" s="72" t="s">
        <v>94</v>
      </c>
      <c r="C72" s="152">
        <v>8971</v>
      </c>
      <c r="D72" s="93">
        <v>6.5265945450444882E-2</v>
      </c>
      <c r="E72" s="70">
        <v>13160198224.640009</v>
      </c>
      <c r="F72" s="93">
        <v>6.219885783559799E-2</v>
      </c>
    </row>
    <row r="73" spans="1:6">
      <c r="A73" s="4"/>
      <c r="B73" s="72" t="s">
        <v>95</v>
      </c>
      <c r="C73" s="152">
        <v>9607</v>
      </c>
      <c r="D73" s="93">
        <v>6.9892981600983603E-2</v>
      </c>
      <c r="E73" s="70">
        <v>15165825351.729988</v>
      </c>
      <c r="F73" s="93">
        <v>7.1678024822271619E-2</v>
      </c>
    </row>
    <row r="74" spans="1:6">
      <c r="A74" s="4"/>
      <c r="B74" s="72" t="s">
        <v>96</v>
      </c>
      <c r="C74" s="152">
        <v>20783</v>
      </c>
      <c r="D74" s="93">
        <v>0.15120077408277738</v>
      </c>
      <c r="E74" s="70">
        <v>35239107547.359924</v>
      </c>
      <c r="F74" s="93">
        <v>0.16655009318079969</v>
      </c>
    </row>
    <row r="75" spans="1:6">
      <c r="A75" s="4"/>
      <c r="B75" s="72" t="s">
        <v>97</v>
      </c>
      <c r="C75" s="152">
        <v>9177</v>
      </c>
      <c r="D75" s="93">
        <v>6.6764639549518751E-2</v>
      </c>
      <c r="E75" s="70">
        <v>16790672314.140013</v>
      </c>
      <c r="F75" s="93">
        <v>7.9357515928288672E-2</v>
      </c>
    </row>
    <row r="76" spans="1:6">
      <c r="A76" s="4"/>
      <c r="B76" s="72" t="s">
        <v>98</v>
      </c>
      <c r="C76" s="152">
        <v>15014</v>
      </c>
      <c r="D76" s="93">
        <v>0.10923006409463598</v>
      </c>
      <c r="E76" s="70">
        <v>27107255895.260002</v>
      </c>
      <c r="F76" s="93">
        <v>0.12811663828783804</v>
      </c>
    </row>
    <row r="77" spans="1:6">
      <c r="A77" s="4"/>
      <c r="B77" s="72" t="s">
        <v>99</v>
      </c>
      <c r="C77" s="152">
        <v>33885</v>
      </c>
      <c r="D77" s="93">
        <v>0.24652062886950449</v>
      </c>
      <c r="E77" s="70">
        <v>68707996080.060051</v>
      </c>
      <c r="F77" s="93">
        <v>0.32473362539107042</v>
      </c>
    </row>
    <row r="78" spans="1:6">
      <c r="A78" s="4"/>
      <c r="B78" s="72" t="s">
        <v>100</v>
      </c>
      <c r="C78" s="152">
        <v>0</v>
      </c>
      <c r="D78" s="93">
        <v>0</v>
      </c>
      <c r="E78" s="70">
        <v>0</v>
      </c>
      <c r="F78" s="93">
        <v>0</v>
      </c>
    </row>
    <row r="79" spans="1:6">
      <c r="A79" s="4"/>
      <c r="B79" s="72" t="s">
        <v>101</v>
      </c>
      <c r="C79" s="152">
        <v>0</v>
      </c>
      <c r="D79" s="93">
        <v>0</v>
      </c>
      <c r="E79" s="70">
        <v>0</v>
      </c>
      <c r="F79" s="93">
        <v>0</v>
      </c>
    </row>
    <row r="80" spans="1:6">
      <c r="A80" s="4"/>
      <c r="B80" s="72" t="s">
        <v>102</v>
      </c>
      <c r="C80" s="152">
        <v>0</v>
      </c>
      <c r="D80" s="93">
        <v>0</v>
      </c>
      <c r="E80" s="70">
        <v>0</v>
      </c>
      <c r="F80" s="93">
        <v>0</v>
      </c>
    </row>
    <row r="81" spans="1:6">
      <c r="A81" s="4"/>
      <c r="B81" s="72" t="s">
        <v>82</v>
      </c>
      <c r="C81" s="94">
        <v>0</v>
      </c>
      <c r="D81" s="95">
        <v>0</v>
      </c>
      <c r="E81" s="78">
        <v>0</v>
      </c>
      <c r="F81" s="95">
        <v>0</v>
      </c>
    </row>
    <row r="82" spans="1:6">
      <c r="A82" s="4"/>
      <c r="B82" s="80" t="s">
        <v>11</v>
      </c>
      <c r="C82" s="81">
        <v>137453</v>
      </c>
      <c r="D82" s="82">
        <v>1</v>
      </c>
      <c r="E82" s="83">
        <v>211582634835.91</v>
      </c>
      <c r="F82" s="84">
        <v>1</v>
      </c>
    </row>
    <row r="83" spans="1:6">
      <c r="A83" s="4"/>
    </row>
    <row r="84" spans="1:6">
      <c r="A84" s="4"/>
    </row>
    <row r="85" spans="1:6">
      <c r="A85" s="4"/>
      <c r="B85" s="188" t="s">
        <v>15</v>
      </c>
      <c r="C85" s="149" t="s">
        <v>7</v>
      </c>
      <c r="D85" s="110" t="s">
        <v>8</v>
      </c>
      <c r="E85" s="149" t="s">
        <v>9</v>
      </c>
      <c r="F85" s="111" t="s">
        <v>10</v>
      </c>
    </row>
    <row r="86" spans="1:6">
      <c r="A86" s="4"/>
      <c r="B86" s="196" t="s">
        <v>306</v>
      </c>
      <c r="C86" s="197">
        <v>351</v>
      </c>
      <c r="D86" s="92">
        <v>2.5536001396841103E-3</v>
      </c>
      <c r="E86" s="70">
        <v>505628379.03999996</v>
      </c>
      <c r="F86" s="139">
        <v>2.3897442218362244E-3</v>
      </c>
    </row>
    <row r="87" spans="1:6">
      <c r="A87" s="4"/>
      <c r="B87" s="151" t="s">
        <v>307</v>
      </c>
      <c r="C87" s="73">
        <v>18842</v>
      </c>
      <c r="D87" s="92">
        <v>0.13707958356674646</v>
      </c>
      <c r="E87" s="70">
        <v>21516372407.109974</v>
      </c>
      <c r="F87" s="93">
        <v>0.10169252511576242</v>
      </c>
    </row>
    <row r="88" spans="1:6">
      <c r="A88" s="4"/>
      <c r="B88" s="151" t="s">
        <v>103</v>
      </c>
      <c r="C88" s="73">
        <v>9102</v>
      </c>
      <c r="D88" s="92">
        <v>6.6218998494030692E-2</v>
      </c>
      <c r="E88" s="70">
        <v>13058399127.800003</v>
      </c>
      <c r="F88" s="93">
        <v>6.1717726210977854E-2</v>
      </c>
    </row>
    <row r="89" spans="1:6">
      <c r="A89" s="4"/>
      <c r="B89" s="151" t="s">
        <v>104</v>
      </c>
      <c r="C89" s="73">
        <v>11514</v>
      </c>
      <c r="D89" s="92">
        <v>8.3766814838526618E-2</v>
      </c>
      <c r="E89" s="70">
        <v>15115458167.950027</v>
      </c>
      <c r="F89" s="93">
        <v>7.1439975117393764E-2</v>
      </c>
    </row>
    <row r="90" spans="1:6">
      <c r="A90" s="4"/>
      <c r="B90" s="151" t="s">
        <v>105</v>
      </c>
      <c r="C90" s="73">
        <v>13487</v>
      </c>
      <c r="D90" s="92">
        <v>9.8120812204899127E-2</v>
      </c>
      <c r="E90" s="70">
        <v>28839558326.130013</v>
      </c>
      <c r="F90" s="93">
        <v>0.136303994647274</v>
      </c>
    </row>
    <row r="91" spans="1:6">
      <c r="A91" s="4"/>
      <c r="B91" s="151" t="s">
        <v>106</v>
      </c>
      <c r="C91" s="73">
        <v>639</v>
      </c>
      <c r="D91" s="92">
        <v>4.6488617927582521E-3</v>
      </c>
      <c r="E91" s="70">
        <v>1301809111.75</v>
      </c>
      <c r="F91" s="93">
        <v>6.1527219034756787E-3</v>
      </c>
    </row>
    <row r="92" spans="1:6">
      <c r="A92" s="4"/>
      <c r="B92" s="151" t="s">
        <v>107</v>
      </c>
      <c r="C92" s="73">
        <v>33</v>
      </c>
      <c r="D92" s="92">
        <v>2.400820644147454E-4</v>
      </c>
      <c r="E92" s="70">
        <v>45467668.57</v>
      </c>
      <c r="F92" s="93">
        <v>2.148931957731872E-4</v>
      </c>
    </row>
    <row r="93" spans="1:6">
      <c r="A93" s="4"/>
      <c r="B93" s="151" t="s">
        <v>308</v>
      </c>
      <c r="C93" s="73">
        <v>15060</v>
      </c>
      <c r="D93" s="92">
        <v>0.10956472394200199</v>
      </c>
      <c r="E93" s="70">
        <v>20574229887.270016</v>
      </c>
      <c r="F93" s="93">
        <v>9.7239690314028224E-2</v>
      </c>
    </row>
    <row r="94" spans="1:6">
      <c r="A94" s="4"/>
      <c r="B94" s="151" t="s">
        <v>239</v>
      </c>
      <c r="C94" s="73">
        <v>22489</v>
      </c>
      <c r="D94" s="92">
        <v>0.16361228929161239</v>
      </c>
      <c r="E94" s="70">
        <v>33875377797.609982</v>
      </c>
      <c r="F94" s="93">
        <v>0.1601047166459646</v>
      </c>
    </row>
    <row r="95" spans="1:6">
      <c r="A95" s="4"/>
      <c r="B95" s="151" t="s">
        <v>309</v>
      </c>
      <c r="C95" s="73">
        <v>13963</v>
      </c>
      <c r="D95" s="92">
        <v>0.10158381410373001</v>
      </c>
      <c r="E95" s="70">
        <v>18212808266.46999</v>
      </c>
      <c r="F95" s="93">
        <v>8.607893686830527E-2</v>
      </c>
    </row>
    <row r="96" spans="1:6">
      <c r="A96" s="4"/>
      <c r="B96" s="151" t="s">
        <v>310</v>
      </c>
      <c r="C96" s="73">
        <v>1322</v>
      </c>
      <c r="D96" s="92">
        <v>9.6178330047361638E-3</v>
      </c>
      <c r="E96" s="70">
        <v>2438104824.5800004</v>
      </c>
      <c r="F96" s="93">
        <v>1.152318018192201E-2</v>
      </c>
    </row>
    <row r="97" spans="1:6">
      <c r="A97" s="4"/>
      <c r="B97" s="151" t="s">
        <v>311</v>
      </c>
      <c r="C97" s="73">
        <v>30651</v>
      </c>
      <c r="D97" s="92">
        <v>0.22299258655685944</v>
      </c>
      <c r="E97" s="70">
        <v>56099420871.630028</v>
      </c>
      <c r="F97" s="93">
        <v>0.26514189557728662</v>
      </c>
    </row>
    <row r="98" spans="1:6">
      <c r="A98" s="4"/>
      <c r="B98" s="80" t="s">
        <v>11</v>
      </c>
      <c r="C98" s="112">
        <v>137453</v>
      </c>
      <c r="D98" s="113">
        <v>1</v>
      </c>
      <c r="E98" s="97">
        <v>211582634835.91006</v>
      </c>
      <c r="F98" s="114">
        <v>0.99999999999999978</v>
      </c>
    </row>
    <row r="99" spans="1:6">
      <c r="A99" s="4"/>
      <c r="B99" s="198"/>
      <c r="C99" s="4"/>
      <c r="D99" s="199"/>
      <c r="E99" s="200"/>
      <c r="F99" s="4"/>
    </row>
    <row r="100" spans="1:6">
      <c r="A100" s="4"/>
      <c r="B100" s="201"/>
      <c r="C100" s="165"/>
      <c r="D100" s="202"/>
      <c r="E100" s="203"/>
      <c r="F100" s="4"/>
    </row>
    <row r="101" spans="1:6">
      <c r="A101" s="4"/>
      <c r="B101" s="188" t="s">
        <v>16</v>
      </c>
      <c r="C101" s="149" t="s">
        <v>7</v>
      </c>
      <c r="D101" s="110" t="s">
        <v>8</v>
      </c>
      <c r="E101" s="149" t="s">
        <v>9</v>
      </c>
      <c r="F101" s="204" t="s">
        <v>10</v>
      </c>
    </row>
    <row r="102" spans="1:6">
      <c r="A102" s="4"/>
      <c r="B102" s="72" t="s">
        <v>17</v>
      </c>
      <c r="C102" s="189">
        <v>137453</v>
      </c>
      <c r="D102" s="139">
        <v>1</v>
      </c>
      <c r="E102" s="205">
        <v>211582634835.91006</v>
      </c>
      <c r="F102" s="71">
        <v>1</v>
      </c>
    </row>
    <row r="103" spans="1:6">
      <c r="A103" s="4"/>
      <c r="B103" s="72" t="s">
        <v>18</v>
      </c>
      <c r="C103" s="154"/>
      <c r="D103" s="95"/>
      <c r="E103" s="78"/>
      <c r="F103" s="79"/>
    </row>
    <row r="104" spans="1:6">
      <c r="A104" s="4"/>
      <c r="B104" s="80" t="s">
        <v>19</v>
      </c>
      <c r="C104" s="81">
        <v>137453</v>
      </c>
      <c r="D104" s="82">
        <v>1</v>
      </c>
      <c r="E104" s="83">
        <v>211582634835.91006</v>
      </c>
      <c r="F104" s="84">
        <v>1</v>
      </c>
    </row>
    <row r="105" spans="1:6">
      <c r="A105" s="4"/>
      <c r="B105" s="206"/>
      <c r="C105" s="207"/>
      <c r="D105" s="208"/>
      <c r="E105" s="209"/>
      <c r="F105" s="4"/>
    </row>
    <row r="106" spans="1:6">
      <c r="A106" s="4"/>
      <c r="B106" s="4"/>
      <c r="C106" s="4"/>
      <c r="D106" s="4"/>
      <c r="E106" s="169"/>
      <c r="F106" s="4"/>
    </row>
    <row r="107" spans="1:6">
      <c r="A107" s="4"/>
      <c r="B107" s="210" t="s">
        <v>20</v>
      </c>
      <c r="C107" s="149" t="s">
        <v>7</v>
      </c>
      <c r="D107" s="110" t="s">
        <v>8</v>
      </c>
      <c r="E107" s="149" t="s">
        <v>9</v>
      </c>
      <c r="F107" s="111" t="s">
        <v>10</v>
      </c>
    </row>
    <row r="108" spans="1:6">
      <c r="A108" s="4"/>
      <c r="B108" s="67" t="s">
        <v>115</v>
      </c>
      <c r="C108" s="197">
        <v>33951</v>
      </c>
      <c r="D108" s="74">
        <v>0.24700079299833397</v>
      </c>
      <c r="E108" s="191">
        <v>47804747378.619881</v>
      </c>
      <c r="F108" s="139">
        <v>0.22593889813166468</v>
      </c>
    </row>
    <row r="109" spans="1:6">
      <c r="A109" s="4"/>
      <c r="B109" s="72" t="s">
        <v>116</v>
      </c>
      <c r="C109" s="73">
        <v>73815</v>
      </c>
      <c r="D109" s="74">
        <v>0.53701992681134647</v>
      </c>
      <c r="E109" s="211">
        <v>114529432561.8501</v>
      </c>
      <c r="F109" s="93">
        <v>0.54129882941798035</v>
      </c>
    </row>
    <row r="110" spans="1:6">
      <c r="A110" s="4"/>
      <c r="B110" s="72" t="s">
        <v>117</v>
      </c>
      <c r="C110" s="73">
        <v>2260</v>
      </c>
      <c r="D110" s="74">
        <v>1.6441983805373473E-2</v>
      </c>
      <c r="E110" s="211">
        <v>2454328042.6399999</v>
      </c>
      <c r="F110" s="93">
        <v>1.1599855746873649E-2</v>
      </c>
    </row>
    <row r="111" spans="1:6">
      <c r="A111" s="4"/>
      <c r="B111" s="72" t="s">
        <v>118</v>
      </c>
      <c r="C111" s="73">
        <v>7868</v>
      </c>
      <c r="D111" s="74">
        <v>5.7241384327733846E-2</v>
      </c>
      <c r="E111" s="211">
        <v>13911815694.649982</v>
      </c>
      <c r="F111" s="93">
        <v>6.5751216802074033E-2</v>
      </c>
    </row>
    <row r="112" spans="1:6">
      <c r="A112" s="4"/>
      <c r="B112" s="72" t="s">
        <v>119</v>
      </c>
      <c r="C112" s="73">
        <v>19559</v>
      </c>
      <c r="D112" s="74">
        <v>0.14229591205721229</v>
      </c>
      <c r="E112" s="212">
        <v>32882311158.150051</v>
      </c>
      <c r="F112" s="93">
        <v>0.15541119990140717</v>
      </c>
    </row>
    <row r="113" spans="1:6">
      <c r="A113" s="4"/>
      <c r="B113" s="80" t="s">
        <v>11</v>
      </c>
      <c r="C113" s="213">
        <v>137453</v>
      </c>
      <c r="D113" s="113">
        <v>1</v>
      </c>
      <c r="E113" s="97">
        <v>211582634835.91003</v>
      </c>
      <c r="F113" s="113">
        <v>0.99999999999999989</v>
      </c>
    </row>
    <row r="114" spans="1:6">
      <c r="A114" s="4"/>
      <c r="B114" s="4"/>
      <c r="C114" s="4"/>
      <c r="D114" s="4"/>
      <c r="E114" s="169"/>
      <c r="F114" s="4"/>
    </row>
    <row r="115" spans="1:6">
      <c r="A115" s="4"/>
      <c r="B115" s="4"/>
      <c r="C115" s="4"/>
      <c r="D115" s="4"/>
      <c r="E115" s="169"/>
      <c r="F115" s="4"/>
    </row>
    <row r="116" spans="1:6">
      <c r="A116" s="4"/>
      <c r="B116" s="210" t="s">
        <v>21</v>
      </c>
      <c r="C116" s="149" t="s">
        <v>7</v>
      </c>
      <c r="D116" s="110" t="s">
        <v>8</v>
      </c>
      <c r="E116" s="149" t="s">
        <v>9</v>
      </c>
      <c r="F116" s="204" t="s">
        <v>10</v>
      </c>
    </row>
    <row r="117" spans="1:6">
      <c r="A117" s="4"/>
      <c r="B117" s="67" t="s">
        <v>22</v>
      </c>
      <c r="C117" s="73">
        <v>106147</v>
      </c>
      <c r="D117" s="139">
        <v>0.77224214822521153</v>
      </c>
      <c r="E117" s="70">
        <v>172759807112.55978</v>
      </c>
      <c r="F117" s="71">
        <v>0.816512221083462</v>
      </c>
    </row>
    <row r="118" spans="1:6">
      <c r="A118" s="4"/>
      <c r="B118" s="72" t="s">
        <v>83</v>
      </c>
      <c r="C118" s="73">
        <v>31306</v>
      </c>
      <c r="D118" s="93">
        <v>0.22775785177478847</v>
      </c>
      <c r="E118" s="70">
        <v>38822827723.350021</v>
      </c>
      <c r="F118" s="75">
        <v>0.18348777891653806</v>
      </c>
    </row>
    <row r="119" spans="1:6">
      <c r="A119" s="4"/>
      <c r="B119" s="72" t="s">
        <v>163</v>
      </c>
      <c r="C119" s="214"/>
      <c r="D119" s="95"/>
      <c r="E119" s="78"/>
      <c r="F119" s="79"/>
    </row>
    <row r="120" spans="1:6">
      <c r="A120" s="4"/>
      <c r="B120" s="80" t="s">
        <v>11</v>
      </c>
      <c r="C120" s="81">
        <v>137453</v>
      </c>
      <c r="D120" s="82">
        <v>1</v>
      </c>
      <c r="E120" s="83">
        <v>211582634835.90979</v>
      </c>
      <c r="F120" s="84">
        <v>1</v>
      </c>
    </row>
    <row r="121" spans="1:6">
      <c r="A121" s="4"/>
      <c r="B121" s="215"/>
      <c r="C121" s="215"/>
      <c r="D121" s="215"/>
      <c r="E121" s="216"/>
      <c r="F121" s="4"/>
    </row>
    <row r="122" spans="1:6">
      <c r="B122" s="4"/>
      <c r="C122" s="4"/>
      <c r="D122" s="4"/>
      <c r="E122" s="169"/>
      <c r="F122" s="4"/>
    </row>
    <row r="123" spans="1:6">
      <c r="A123" s="4"/>
      <c r="B123" s="188" t="s">
        <v>23</v>
      </c>
      <c r="C123" s="149" t="s">
        <v>7</v>
      </c>
      <c r="D123" s="217" t="s">
        <v>8</v>
      </c>
      <c r="E123" s="218" t="s">
        <v>9</v>
      </c>
      <c r="F123" s="111" t="s">
        <v>10</v>
      </c>
    </row>
    <row r="124" spans="1:6">
      <c r="A124" s="4"/>
      <c r="B124" s="72" t="s">
        <v>120</v>
      </c>
      <c r="C124" s="219">
        <v>10386</v>
      </c>
      <c r="D124" s="190">
        <v>7.556037336398623E-2</v>
      </c>
      <c r="E124" s="70">
        <v>23701379295.07003</v>
      </c>
      <c r="F124" s="71">
        <v>0.1120194921168806</v>
      </c>
    </row>
    <row r="125" spans="1:6">
      <c r="A125" s="4"/>
      <c r="B125" s="72" t="s">
        <v>121</v>
      </c>
      <c r="C125" s="73">
        <v>12507</v>
      </c>
      <c r="D125" s="92">
        <v>9.0991102413188502E-2</v>
      </c>
      <c r="E125" s="70">
        <v>25089442336.460014</v>
      </c>
      <c r="F125" s="75">
        <v>0.11857987474216777</v>
      </c>
    </row>
    <row r="126" spans="1:6">
      <c r="A126" s="4"/>
      <c r="B126" s="72" t="s">
        <v>122</v>
      </c>
      <c r="C126" s="73">
        <v>13393</v>
      </c>
      <c r="D126" s="92">
        <v>9.7436942082020764E-2</v>
      </c>
      <c r="E126" s="70">
        <v>25306589050.419979</v>
      </c>
      <c r="F126" s="75">
        <v>0.11960617217025478</v>
      </c>
    </row>
    <row r="127" spans="1:6">
      <c r="A127" s="4"/>
      <c r="B127" s="72" t="s">
        <v>123</v>
      </c>
      <c r="C127" s="73">
        <v>11407</v>
      </c>
      <c r="D127" s="92">
        <v>8.2988366932696997E-2</v>
      </c>
      <c r="E127" s="70">
        <v>20353379774.300007</v>
      </c>
      <c r="F127" s="75">
        <v>9.6195889563833084E-2</v>
      </c>
    </row>
    <row r="128" spans="1:6">
      <c r="A128" s="4"/>
      <c r="B128" s="72" t="s">
        <v>124</v>
      </c>
      <c r="C128" s="73">
        <v>10482</v>
      </c>
      <c r="D128" s="92">
        <v>7.6258793915010947E-2</v>
      </c>
      <c r="E128" s="70">
        <v>17962574199.039982</v>
      </c>
      <c r="F128" s="75">
        <v>8.4896259151752321E-2</v>
      </c>
    </row>
    <row r="129" spans="1:6">
      <c r="A129" s="4"/>
      <c r="B129" s="72" t="s">
        <v>125</v>
      </c>
      <c r="C129" s="73">
        <v>9135</v>
      </c>
      <c r="D129" s="92">
        <v>6.6459080558445432E-2</v>
      </c>
      <c r="E129" s="70">
        <v>15172496494.620008</v>
      </c>
      <c r="F129" s="75">
        <v>7.1709554550102098E-2</v>
      </c>
    </row>
    <row r="130" spans="1:6">
      <c r="A130" s="4"/>
      <c r="B130" s="72" t="s">
        <v>126</v>
      </c>
      <c r="C130" s="73">
        <v>8583</v>
      </c>
      <c r="D130" s="92">
        <v>6.2443162390053326E-2</v>
      </c>
      <c r="E130" s="70">
        <v>13875355398.330002</v>
      </c>
      <c r="F130" s="75">
        <v>6.5578895021752862E-2</v>
      </c>
    </row>
    <row r="131" spans="1:6">
      <c r="A131" s="4"/>
      <c r="B131" s="72" t="s">
        <v>127</v>
      </c>
      <c r="C131" s="73">
        <v>7328</v>
      </c>
      <c r="D131" s="92">
        <v>5.3312768728219828E-2</v>
      </c>
      <c r="E131" s="70">
        <v>11089644197.309998</v>
      </c>
      <c r="F131" s="75">
        <v>5.2412827763064898E-2</v>
      </c>
    </row>
    <row r="132" spans="1:6">
      <c r="A132" s="4"/>
      <c r="B132" s="72" t="s">
        <v>128</v>
      </c>
      <c r="C132" s="220">
        <v>54232</v>
      </c>
      <c r="D132" s="214">
        <v>0.39454940961637797</v>
      </c>
      <c r="E132" s="78">
        <v>59031774090.359818</v>
      </c>
      <c r="F132" s="79">
        <v>0.27900103492019152</v>
      </c>
    </row>
    <row r="133" spans="1:6">
      <c r="A133" s="4"/>
      <c r="B133" s="80" t="s">
        <v>11</v>
      </c>
      <c r="C133" s="81">
        <v>137453</v>
      </c>
      <c r="D133" s="82">
        <v>1</v>
      </c>
      <c r="E133" s="83">
        <v>211582634835.90985</v>
      </c>
      <c r="F133" s="84">
        <v>0.99999999999999978</v>
      </c>
    </row>
    <row r="134" spans="1:6">
      <c r="A134" s="4"/>
      <c r="B134" s="215"/>
      <c r="C134" s="215"/>
      <c r="D134" s="215"/>
      <c r="E134" s="216"/>
      <c r="F134" s="4"/>
    </row>
    <row r="135" spans="1:6">
      <c r="A135" s="4"/>
      <c r="B135" s="215"/>
      <c r="C135" s="215"/>
      <c r="D135" s="215"/>
      <c r="E135" s="216"/>
      <c r="F135" s="4"/>
    </row>
    <row r="136" spans="1:6">
      <c r="A136" s="4"/>
      <c r="B136" s="188" t="s">
        <v>84</v>
      </c>
      <c r="C136" s="149" t="s">
        <v>7</v>
      </c>
      <c r="D136" s="217" t="s">
        <v>8</v>
      </c>
      <c r="E136" s="218" t="s">
        <v>9</v>
      </c>
      <c r="F136" s="111" t="s">
        <v>10</v>
      </c>
    </row>
    <row r="137" spans="1:6">
      <c r="A137" s="4"/>
      <c r="B137" s="72" t="s">
        <v>129</v>
      </c>
      <c r="C137" s="219">
        <v>2966</v>
      </c>
      <c r="D137" s="190">
        <v>2.1578284941034389E-2</v>
      </c>
      <c r="E137" s="70">
        <v>547765791.39999998</v>
      </c>
      <c r="F137" s="71">
        <v>2.5888976750138917E-3</v>
      </c>
    </row>
    <row r="138" spans="1:6">
      <c r="A138" s="4"/>
      <c r="B138" s="72" t="s">
        <v>130</v>
      </c>
      <c r="C138" s="73">
        <v>4735</v>
      </c>
      <c r="D138" s="92">
        <v>3.4448138636479379E-2</v>
      </c>
      <c r="E138" s="70">
        <v>1953135498.5999987</v>
      </c>
      <c r="F138" s="75">
        <v>9.2310765489555819E-3</v>
      </c>
    </row>
    <row r="139" spans="1:6">
      <c r="A139" s="4"/>
      <c r="B139" s="72" t="s">
        <v>131</v>
      </c>
      <c r="C139" s="73">
        <v>5866</v>
      </c>
      <c r="D139" s="92">
        <v>4.2676405753239291E-2</v>
      </c>
      <c r="E139" s="70">
        <v>3935538568.0799994</v>
      </c>
      <c r="F139" s="75">
        <v>1.8600480002208864E-2</v>
      </c>
    </row>
    <row r="140" spans="1:6">
      <c r="A140" s="4"/>
      <c r="B140" s="72" t="s">
        <v>132</v>
      </c>
      <c r="C140" s="73">
        <v>9675</v>
      </c>
      <c r="D140" s="92">
        <v>7.0387696157959451E-2</v>
      </c>
      <c r="E140" s="70">
        <v>8743286304.0300007</v>
      </c>
      <c r="F140" s="75">
        <v>4.1323269798633273E-2</v>
      </c>
    </row>
    <row r="141" spans="1:6">
      <c r="A141" s="4"/>
      <c r="B141" s="72" t="s">
        <v>133</v>
      </c>
      <c r="C141" s="73">
        <v>11974</v>
      </c>
      <c r="D141" s="92">
        <v>8.7113413312186708E-2</v>
      </c>
      <c r="E141" s="70">
        <v>12994582751.719995</v>
      </c>
      <c r="F141" s="75">
        <v>6.1416111779673141E-2</v>
      </c>
    </row>
    <row r="142" spans="1:6">
      <c r="A142" s="4"/>
      <c r="B142" s="72" t="s">
        <v>134</v>
      </c>
      <c r="C142" s="73">
        <v>16974</v>
      </c>
      <c r="D142" s="92">
        <v>0.12348948367805723</v>
      </c>
      <c r="E142" s="70">
        <v>21368713312.150005</v>
      </c>
      <c r="F142" s="75">
        <v>0.1009946460337931</v>
      </c>
    </row>
    <row r="143" spans="1:6">
      <c r="A143" s="4"/>
      <c r="B143" s="72" t="s">
        <v>135</v>
      </c>
      <c r="C143" s="73">
        <v>24108</v>
      </c>
      <c r="D143" s="92">
        <v>0.17539086087608127</v>
      </c>
      <c r="E143" s="70">
        <v>36205722309.879898</v>
      </c>
      <c r="F143" s="75">
        <v>0.17111859079531169</v>
      </c>
    </row>
    <row r="144" spans="1:6">
      <c r="A144" s="4"/>
      <c r="B144" s="72" t="s">
        <v>136</v>
      </c>
      <c r="C144" s="73">
        <v>29462</v>
      </c>
      <c r="D144" s="92">
        <v>0.21434235702385543</v>
      </c>
      <c r="E144" s="70">
        <v>52669495282.639793</v>
      </c>
      <c r="F144" s="75">
        <v>0.24893108701234845</v>
      </c>
    </row>
    <row r="145" spans="1:6">
      <c r="A145" s="4"/>
      <c r="B145" s="72" t="s">
        <v>137</v>
      </c>
      <c r="C145" s="73">
        <v>13605</v>
      </c>
      <c r="D145" s="92">
        <v>9.897928746553368E-2</v>
      </c>
      <c r="E145" s="70">
        <v>29644506531.530045</v>
      </c>
      <c r="F145" s="75">
        <v>0.14010840991048473</v>
      </c>
    </row>
    <row r="146" spans="1:6">
      <c r="A146" s="4"/>
      <c r="B146" s="72" t="s">
        <v>138</v>
      </c>
      <c r="C146" s="73">
        <v>17955</v>
      </c>
      <c r="D146" s="92">
        <v>0.13062646868384103</v>
      </c>
      <c r="E146" s="70">
        <v>43229422117.649994</v>
      </c>
      <c r="F146" s="75">
        <v>0.20431460337553708</v>
      </c>
    </row>
    <row r="147" spans="1:6">
      <c r="A147" s="4"/>
      <c r="B147" s="72" t="s">
        <v>164</v>
      </c>
      <c r="C147" s="220">
        <v>133</v>
      </c>
      <c r="D147" s="214">
        <v>9.6760347173215576E-4</v>
      </c>
      <c r="E147" s="78">
        <v>290466368.22999996</v>
      </c>
      <c r="F147" s="79">
        <v>1.3728270680401892E-3</v>
      </c>
    </row>
    <row r="148" spans="1:6">
      <c r="A148" s="4"/>
      <c r="B148" s="80" t="s">
        <v>11</v>
      </c>
      <c r="C148" s="81">
        <v>137453</v>
      </c>
      <c r="D148" s="82">
        <v>0.99999999999999989</v>
      </c>
      <c r="E148" s="83">
        <v>211582634835.90973</v>
      </c>
      <c r="F148" s="84">
        <v>1</v>
      </c>
    </row>
    <row r="149" spans="1:6">
      <c r="A149" s="4"/>
      <c r="B149" s="215"/>
      <c r="C149" s="215"/>
      <c r="D149" s="215"/>
      <c r="E149" s="216"/>
      <c r="F149" s="4"/>
    </row>
    <row r="150" spans="1:6">
      <c r="A150" s="4"/>
      <c r="B150" s="4"/>
      <c r="C150" s="216"/>
      <c r="D150" s="221"/>
      <c r="E150" s="222"/>
      <c r="F150" s="4"/>
    </row>
    <row r="151" spans="1:6">
      <c r="A151" s="4"/>
      <c r="B151" s="210" t="s">
        <v>24</v>
      </c>
      <c r="C151" s="109" t="s">
        <v>7</v>
      </c>
      <c r="D151" s="110" t="s">
        <v>8</v>
      </c>
      <c r="E151" s="110" t="s">
        <v>9</v>
      </c>
      <c r="F151" s="204" t="s">
        <v>10</v>
      </c>
    </row>
    <row r="152" spans="1:6">
      <c r="A152" s="4"/>
      <c r="B152" s="67" t="s">
        <v>25</v>
      </c>
      <c r="C152" s="219">
        <v>134427</v>
      </c>
      <c r="D152" s="69">
        <v>0.97798520221457519</v>
      </c>
      <c r="E152" s="70">
        <v>206751823162.09988</v>
      </c>
      <c r="F152" s="71">
        <v>0.97716820344185396</v>
      </c>
    </row>
    <row r="153" spans="1:6">
      <c r="A153" s="4"/>
      <c r="B153" s="72" t="s">
        <v>26</v>
      </c>
      <c r="C153" s="73">
        <v>3026</v>
      </c>
      <c r="D153" s="92">
        <v>2.2014797785424835E-2</v>
      </c>
      <c r="E153" s="70">
        <v>4830811673.8099966</v>
      </c>
      <c r="F153" s="75">
        <v>2.2831796558146034E-2</v>
      </c>
    </row>
    <row r="154" spans="1:6">
      <c r="A154" s="4"/>
      <c r="B154" s="72" t="s">
        <v>163</v>
      </c>
      <c r="C154" s="154"/>
      <c r="D154" s="214"/>
      <c r="E154" s="223"/>
      <c r="F154" s="95"/>
    </row>
    <row r="155" spans="1:6">
      <c r="A155" s="4"/>
      <c r="B155" s="80" t="s">
        <v>11</v>
      </c>
      <c r="C155" s="81">
        <v>137453</v>
      </c>
      <c r="D155" s="82">
        <v>1</v>
      </c>
      <c r="E155" s="83">
        <v>211582634835.90988</v>
      </c>
      <c r="F155" s="84">
        <v>1</v>
      </c>
    </row>
    <row r="156" spans="1:6">
      <c r="A156" s="4"/>
      <c r="B156" s="4"/>
      <c r="C156" s="166"/>
      <c r="D156" s="166"/>
      <c r="E156" s="222"/>
      <c r="F156" s="4"/>
    </row>
    <row r="157" spans="1:6">
      <c r="A157" s="4"/>
      <c r="B157" s="166"/>
      <c r="C157" s="166"/>
      <c r="D157" s="166"/>
      <c r="E157" s="222"/>
      <c r="F157" s="4"/>
    </row>
    <row r="158" spans="1:6">
      <c r="A158" s="4"/>
      <c r="B158" s="210" t="s">
        <v>27</v>
      </c>
      <c r="C158" s="149" t="s">
        <v>7</v>
      </c>
      <c r="D158" s="110" t="s">
        <v>8</v>
      </c>
      <c r="E158" s="110" t="s">
        <v>9</v>
      </c>
      <c r="F158" s="204" t="s">
        <v>10</v>
      </c>
    </row>
    <row r="159" spans="1:6">
      <c r="A159" s="4"/>
      <c r="B159" s="67" t="s">
        <v>139</v>
      </c>
      <c r="C159" s="219">
        <v>13142</v>
      </c>
      <c r="D159" s="92">
        <v>9.561086334965406E-2</v>
      </c>
      <c r="E159" s="70">
        <v>2273238801.5199957</v>
      </c>
      <c r="F159" s="75">
        <v>1.0743976240219224E-2</v>
      </c>
    </row>
    <row r="160" spans="1:6">
      <c r="A160" s="4"/>
      <c r="B160" s="72" t="s">
        <v>140</v>
      </c>
      <c r="C160" s="73">
        <v>6071</v>
      </c>
      <c r="D160" s="92">
        <v>4.4167824638239983E-2</v>
      </c>
      <c r="E160" s="70">
        <v>2136844887.8500016</v>
      </c>
      <c r="F160" s="75">
        <v>1.0099339624479125E-2</v>
      </c>
    </row>
    <row r="161" spans="1:6">
      <c r="A161" s="4"/>
      <c r="B161" s="72" t="s">
        <v>141</v>
      </c>
      <c r="C161" s="73">
        <v>6184</v>
      </c>
      <c r="D161" s="92">
        <v>4.4989923828508652E-2</v>
      </c>
      <c r="E161" s="70">
        <v>2795143827.29</v>
      </c>
      <c r="F161" s="75">
        <v>1.3210648546170801E-2</v>
      </c>
    </row>
    <row r="162" spans="1:6">
      <c r="A162" s="4"/>
      <c r="B162" s="72" t="s">
        <v>142</v>
      </c>
      <c r="C162" s="73">
        <v>14052</v>
      </c>
      <c r="D162" s="92">
        <v>0.1022313081562425</v>
      </c>
      <c r="E162" s="70">
        <v>8798856982.4800091</v>
      </c>
      <c r="F162" s="75">
        <v>4.1585912706417746E-2</v>
      </c>
    </row>
    <row r="163" spans="1:6">
      <c r="A163" s="4"/>
      <c r="B163" s="72" t="s">
        <v>143</v>
      </c>
      <c r="C163" s="73">
        <v>13666</v>
      </c>
      <c r="D163" s="92">
        <v>9.942307552399729E-2</v>
      </c>
      <c r="E163" s="70">
        <v>12013210824.010012</v>
      </c>
      <c r="F163" s="75">
        <v>5.6777867585053474E-2</v>
      </c>
    </row>
    <row r="164" spans="1:6">
      <c r="A164" s="4"/>
      <c r="B164" s="72" t="s">
        <v>144</v>
      </c>
      <c r="C164" s="73">
        <v>26282</v>
      </c>
      <c r="D164" s="92">
        <v>0.19120717627116177</v>
      </c>
      <c r="E164" s="70">
        <v>32877113909.810047</v>
      </c>
      <c r="F164" s="75">
        <v>0.15538663622044155</v>
      </c>
    </row>
    <row r="165" spans="1:6">
      <c r="A165" s="4"/>
      <c r="B165" s="72" t="s">
        <v>145</v>
      </c>
      <c r="C165" s="73">
        <v>21105</v>
      </c>
      <c r="D165" s="92">
        <v>0.15354339301433945</v>
      </c>
      <c r="E165" s="70">
        <v>36781952684.939964</v>
      </c>
      <c r="F165" s="75">
        <v>0.1738420202275377</v>
      </c>
    </row>
    <row r="166" spans="1:6">
      <c r="A166" s="4"/>
      <c r="B166" s="72" t="s">
        <v>146</v>
      </c>
      <c r="C166" s="73">
        <v>23353</v>
      </c>
      <c r="D166" s="92">
        <v>0.16989807425083484</v>
      </c>
      <c r="E166" s="70">
        <v>56720778222.269875</v>
      </c>
      <c r="F166" s="75">
        <v>0.26807860799284844</v>
      </c>
    </row>
    <row r="167" spans="1:6">
      <c r="A167" s="4"/>
      <c r="B167" s="72" t="s">
        <v>147</v>
      </c>
      <c r="C167" s="220">
        <v>13598</v>
      </c>
      <c r="D167" s="95">
        <v>9.8928360967021456E-2</v>
      </c>
      <c r="E167" s="78">
        <v>57185494695.739967</v>
      </c>
      <c r="F167" s="95">
        <v>0.27027499085683204</v>
      </c>
    </row>
    <row r="168" spans="1:6">
      <c r="A168" s="4"/>
      <c r="B168" s="80" t="s">
        <v>11</v>
      </c>
      <c r="C168" s="81">
        <v>137453</v>
      </c>
      <c r="D168" s="82">
        <v>1</v>
      </c>
      <c r="E168" s="83">
        <v>211582634835.90985</v>
      </c>
      <c r="F168" s="82">
        <v>1.0000000000000002</v>
      </c>
    </row>
    <row r="169" spans="1:6">
      <c r="A169" s="4"/>
      <c r="B169" s="224"/>
      <c r="C169" s="43"/>
      <c r="D169" s="46"/>
      <c r="E169" s="225"/>
      <c r="F169" s="46"/>
    </row>
    <row r="170" spans="1:6">
      <c r="A170" s="4"/>
      <c r="B170" s="215"/>
      <c r="C170" s="166"/>
      <c r="D170" s="166"/>
      <c r="E170" s="222"/>
      <c r="F170" s="4"/>
    </row>
    <row r="171" spans="1:6">
      <c r="A171" s="4"/>
      <c r="B171" s="210" t="s">
        <v>28</v>
      </c>
      <c r="C171" s="149" t="s">
        <v>7</v>
      </c>
      <c r="D171" s="110" t="s">
        <v>8</v>
      </c>
      <c r="E171" s="110" t="s">
        <v>9</v>
      </c>
      <c r="F171" s="111" t="s">
        <v>10</v>
      </c>
    </row>
    <row r="172" spans="1:6">
      <c r="A172" s="4"/>
      <c r="B172" s="196" t="s">
        <v>2</v>
      </c>
      <c r="C172" s="68">
        <v>65</v>
      </c>
      <c r="D172" s="92">
        <v>4.7288891475631673E-4</v>
      </c>
      <c r="E172" s="70">
        <v>115169944.24000001</v>
      </c>
      <c r="F172" s="75">
        <v>5.4432607065943092E-4</v>
      </c>
    </row>
    <row r="173" spans="1:6">
      <c r="A173" s="4"/>
      <c r="B173" s="151" t="s">
        <v>148</v>
      </c>
      <c r="C173" s="73">
        <v>3</v>
      </c>
      <c r="D173" s="92">
        <v>2.1825642219522308E-5</v>
      </c>
      <c r="E173" s="70">
        <v>6985676</v>
      </c>
      <c r="F173" s="75">
        <v>3.3016301197958193E-5</v>
      </c>
    </row>
    <row r="174" spans="1:6">
      <c r="A174" s="4"/>
      <c r="B174" s="151" t="s">
        <v>149</v>
      </c>
      <c r="C174" s="73">
        <v>136956</v>
      </c>
      <c r="D174" s="92">
        <v>0.99638421860563242</v>
      </c>
      <c r="E174" s="70">
        <v>210991770201.9798</v>
      </c>
      <c r="F174" s="75">
        <v>0.99720740487805981</v>
      </c>
    </row>
    <row r="175" spans="1:6">
      <c r="A175" s="4"/>
      <c r="B175" s="151" t="s">
        <v>1</v>
      </c>
      <c r="C175" s="73">
        <v>266</v>
      </c>
      <c r="D175" s="92">
        <v>1.9352069434643115E-3</v>
      </c>
      <c r="E175" s="70">
        <v>267463728.42999998</v>
      </c>
      <c r="F175" s="75">
        <v>1.2641100184683305E-3</v>
      </c>
    </row>
    <row r="176" spans="1:6">
      <c r="A176" s="4"/>
      <c r="B176" s="151" t="s">
        <v>150</v>
      </c>
      <c r="C176" s="73">
        <v>161</v>
      </c>
      <c r="D176" s="92">
        <v>1.1713094657810307E-3</v>
      </c>
      <c r="E176" s="70">
        <v>199754549.25999999</v>
      </c>
      <c r="F176" s="75">
        <v>9.4409708724403141E-4</v>
      </c>
    </row>
    <row r="177" spans="1:6">
      <c r="A177" s="4"/>
      <c r="B177" s="153" t="s">
        <v>151</v>
      </c>
      <c r="C177" s="220">
        <v>2</v>
      </c>
      <c r="D177" s="95">
        <v>1.4550428146348207E-5</v>
      </c>
      <c r="E177" s="78">
        <v>1490736</v>
      </c>
      <c r="F177" s="79">
        <v>7.0456443703715152E-6</v>
      </c>
    </row>
    <row r="178" spans="1:6">
      <c r="A178" s="4"/>
      <c r="B178" s="80" t="s">
        <v>11</v>
      </c>
      <c r="C178" s="81">
        <v>137453</v>
      </c>
      <c r="D178" s="82">
        <v>0.99999999999999989</v>
      </c>
      <c r="E178" s="83">
        <v>211582634835.90979</v>
      </c>
      <c r="F178" s="84">
        <v>1</v>
      </c>
    </row>
    <row r="179" spans="1:6">
      <c r="A179" s="4"/>
      <c r="B179" s="215"/>
      <c r="C179" s="166"/>
      <c r="D179" s="166"/>
      <c r="E179" s="222"/>
      <c r="F179" s="4"/>
    </row>
    <row r="180" spans="1:6">
      <c r="A180" s="4"/>
      <c r="B180" s="4"/>
      <c r="C180" s="4"/>
      <c r="D180" s="4"/>
      <c r="E180" s="169"/>
      <c r="F180" s="4"/>
    </row>
    <row r="181" spans="1:6">
      <c r="A181" s="4"/>
      <c r="B181" s="210" t="s">
        <v>29</v>
      </c>
      <c r="C181" s="149" t="s">
        <v>7</v>
      </c>
      <c r="D181" s="110" t="s">
        <v>8</v>
      </c>
      <c r="E181" s="149" t="s">
        <v>9</v>
      </c>
      <c r="F181" s="204" t="s">
        <v>10</v>
      </c>
    </row>
    <row r="182" spans="1:6">
      <c r="A182" s="4"/>
      <c r="B182" s="67" t="s">
        <v>30</v>
      </c>
      <c r="C182" s="189"/>
      <c r="D182" s="139"/>
      <c r="E182" s="70"/>
      <c r="F182" s="71"/>
    </row>
    <row r="183" spans="1:6">
      <c r="A183" s="4"/>
      <c r="B183" s="72" t="s">
        <v>31</v>
      </c>
      <c r="C183" s="152">
        <v>137453</v>
      </c>
      <c r="D183" s="93">
        <v>1</v>
      </c>
      <c r="E183" s="70">
        <v>211582634835.90979</v>
      </c>
      <c r="F183" s="75">
        <v>1</v>
      </c>
    </row>
    <row r="184" spans="1:6">
      <c r="A184" s="4"/>
      <c r="B184" s="72" t="s">
        <v>32</v>
      </c>
      <c r="C184" s="152"/>
      <c r="D184" s="93"/>
      <c r="E184" s="70"/>
      <c r="F184" s="75"/>
    </row>
    <row r="185" spans="1:6">
      <c r="A185" s="4"/>
      <c r="B185" s="72" t="s">
        <v>33</v>
      </c>
      <c r="C185" s="152"/>
      <c r="D185" s="93"/>
      <c r="E185" s="70"/>
      <c r="F185" s="75"/>
    </row>
    <row r="186" spans="1:6">
      <c r="A186" s="4"/>
      <c r="B186" s="184" t="s">
        <v>163</v>
      </c>
      <c r="C186" s="154"/>
      <c r="D186" s="95"/>
      <c r="E186" s="78"/>
      <c r="F186" s="79"/>
    </row>
    <row r="187" spans="1:6">
      <c r="A187" s="4"/>
      <c r="B187" s="80" t="s">
        <v>11</v>
      </c>
      <c r="C187" s="81">
        <v>137453</v>
      </c>
      <c r="D187" s="82">
        <v>1</v>
      </c>
      <c r="E187" s="83">
        <v>211582634835.90979</v>
      </c>
      <c r="F187" s="84">
        <v>1</v>
      </c>
    </row>
    <row r="190" spans="1:6">
      <c r="B190" s="210" t="s">
        <v>110</v>
      </c>
      <c r="C190" s="109" t="s">
        <v>7</v>
      </c>
      <c r="D190" s="217" t="s">
        <v>85</v>
      </c>
      <c r="E190" s="149" t="s">
        <v>9</v>
      </c>
      <c r="F190" s="111" t="s">
        <v>10</v>
      </c>
    </row>
    <row r="191" spans="1:6">
      <c r="B191" s="226">
        <v>1</v>
      </c>
      <c r="C191" s="197">
        <v>1</v>
      </c>
      <c r="D191" s="139" t="s">
        <v>297</v>
      </c>
      <c r="E191" s="70">
        <v>16000000</v>
      </c>
      <c r="F191" s="227">
        <v>7.562057260705064E-5</v>
      </c>
    </row>
    <row r="192" spans="1:6">
      <c r="B192" s="228">
        <v>2</v>
      </c>
      <c r="C192" s="73">
        <v>1</v>
      </c>
      <c r="D192" s="93" t="s">
        <v>297</v>
      </c>
      <c r="E192" s="70">
        <v>15968906</v>
      </c>
      <c r="F192" s="227">
        <v>7.5473613476760413E-5</v>
      </c>
    </row>
    <row r="193" spans="2:6">
      <c r="B193" s="228">
        <v>3</v>
      </c>
      <c r="C193" s="73">
        <v>1</v>
      </c>
      <c r="D193" s="93" t="s">
        <v>297</v>
      </c>
      <c r="E193" s="70">
        <v>15702353</v>
      </c>
      <c r="F193" s="227">
        <v>7.4213807821127458E-5</v>
      </c>
    </row>
    <row r="194" spans="2:6">
      <c r="B194" s="228">
        <v>4</v>
      </c>
      <c r="C194" s="73">
        <v>1</v>
      </c>
      <c r="D194" s="93" t="s">
        <v>297</v>
      </c>
      <c r="E194" s="70">
        <v>15662267</v>
      </c>
      <c r="F194" s="227">
        <v>7.4024349929032075E-5</v>
      </c>
    </row>
    <row r="195" spans="2:6">
      <c r="B195" s="228">
        <v>5</v>
      </c>
      <c r="C195" s="73">
        <v>1</v>
      </c>
      <c r="D195" s="93" t="s">
        <v>297</v>
      </c>
      <c r="E195" s="70">
        <v>15050000</v>
      </c>
      <c r="F195" s="227">
        <v>7.113060110850701E-5</v>
      </c>
    </row>
    <row r="196" spans="2:6">
      <c r="B196" s="228">
        <v>6</v>
      </c>
      <c r="C196" s="73">
        <v>1</v>
      </c>
      <c r="D196" s="93" t="s">
        <v>297</v>
      </c>
      <c r="E196" s="70">
        <v>14990000</v>
      </c>
      <c r="F196" s="227">
        <v>7.0847023961230564E-5</v>
      </c>
    </row>
    <row r="197" spans="2:6">
      <c r="B197" s="228">
        <v>7</v>
      </c>
      <c r="C197" s="73">
        <v>1</v>
      </c>
      <c r="D197" s="93" t="s">
        <v>297</v>
      </c>
      <c r="E197" s="70">
        <v>14931320</v>
      </c>
      <c r="F197" s="227">
        <v>7.0569685511194204E-5</v>
      </c>
    </row>
    <row r="198" spans="2:6">
      <c r="B198" s="228">
        <v>8</v>
      </c>
      <c r="C198" s="73">
        <v>1</v>
      </c>
      <c r="D198" s="93" t="s">
        <v>297</v>
      </c>
      <c r="E198" s="70">
        <v>14850172</v>
      </c>
      <c r="F198" s="227">
        <v>7.0186156872074394E-5</v>
      </c>
    </row>
    <row r="199" spans="2:6">
      <c r="B199" s="228">
        <v>9</v>
      </c>
      <c r="C199" s="73">
        <v>1</v>
      </c>
      <c r="D199" s="93" t="s">
        <v>297</v>
      </c>
      <c r="E199" s="70">
        <v>14702145</v>
      </c>
      <c r="F199" s="227">
        <v>6.9486538965742904E-5</v>
      </c>
    </row>
    <row r="200" spans="2:6">
      <c r="B200" s="228">
        <v>10</v>
      </c>
      <c r="C200" s="94">
        <v>1</v>
      </c>
      <c r="D200" s="95" t="s">
        <v>297</v>
      </c>
      <c r="E200" s="78">
        <v>14672235</v>
      </c>
      <c r="F200" s="229">
        <v>6.9345175757825605E-5</v>
      </c>
    </row>
    <row r="201" spans="2:6">
      <c r="B201" s="80" t="s">
        <v>86</v>
      </c>
      <c r="C201" s="81">
        <v>10</v>
      </c>
      <c r="D201" s="96"/>
      <c r="E201" s="83">
        <v>152529398</v>
      </c>
      <c r="F201" s="230">
        <v>7.2089752601054531E-4</v>
      </c>
    </row>
    <row r="202" spans="2:6">
      <c r="B202" s="198"/>
      <c r="C202" s="4"/>
      <c r="D202" s="182"/>
      <c r="E202" s="200"/>
      <c r="F202" s="4"/>
    </row>
    <row r="203" spans="2:6">
      <c r="B203" s="198"/>
      <c r="C203" s="4"/>
      <c r="D203" s="182"/>
      <c r="E203" s="231"/>
      <c r="F203" s="4"/>
    </row>
    <row r="204" spans="2:6">
      <c r="B204" s="210" t="s">
        <v>87</v>
      </c>
      <c r="C204" s="109" t="s">
        <v>7</v>
      </c>
      <c r="D204" s="110" t="s">
        <v>8</v>
      </c>
      <c r="E204" s="218" t="s">
        <v>9</v>
      </c>
      <c r="F204" s="111" t="s">
        <v>10</v>
      </c>
    </row>
    <row r="205" spans="2:6">
      <c r="B205" s="67" t="s">
        <v>17</v>
      </c>
      <c r="C205" s="68">
        <v>135193</v>
      </c>
      <c r="D205" s="69">
        <v>0.98355801619462657</v>
      </c>
      <c r="E205" s="70">
        <v>209128306793.27002</v>
      </c>
      <c r="F205" s="71">
        <v>0.98840014425312628</v>
      </c>
    </row>
    <row r="206" spans="2:6">
      <c r="B206" s="72" t="s">
        <v>88</v>
      </c>
      <c r="C206" s="73"/>
      <c r="D206" s="74"/>
      <c r="E206" s="70"/>
      <c r="F206" s="75"/>
    </row>
    <row r="207" spans="2:6">
      <c r="B207" s="72" t="s">
        <v>89</v>
      </c>
      <c r="C207" s="73">
        <v>2260</v>
      </c>
      <c r="D207" s="74">
        <v>1.6441983805373473E-2</v>
      </c>
      <c r="E207" s="70">
        <v>2454328042.6399999</v>
      </c>
      <c r="F207" s="75">
        <v>1.1599855746873649E-2</v>
      </c>
    </row>
    <row r="208" spans="2:6">
      <c r="B208" s="72" t="s">
        <v>163</v>
      </c>
      <c r="C208" s="76"/>
      <c r="D208" s="77"/>
      <c r="E208" s="78"/>
      <c r="F208" s="79"/>
    </row>
    <row r="209" spans="1:6">
      <c r="B209" s="80" t="s">
        <v>11</v>
      </c>
      <c r="C209" s="81">
        <v>137453</v>
      </c>
      <c r="D209" s="82">
        <v>1</v>
      </c>
      <c r="E209" s="83">
        <v>211582634835.91003</v>
      </c>
      <c r="F209" s="84">
        <v>0.99999999999999989</v>
      </c>
    </row>
    <row r="211" spans="1:6">
      <c r="B211" s="232"/>
    </row>
    <row r="212" spans="1:6">
      <c r="A212" s="233"/>
      <c r="B212" s="234" t="s">
        <v>254</v>
      </c>
    </row>
    <row r="213" spans="1:6">
      <c r="B213" s="115" t="s">
        <v>229</v>
      </c>
      <c r="C213" s="109" t="s">
        <v>253</v>
      </c>
      <c r="D213" s="217" t="str">
        <f>D204</f>
        <v>% of Total Number</v>
      </c>
      <c r="E213" s="138" t="s">
        <v>9</v>
      </c>
      <c r="F213" s="111" t="str">
        <f>F204</f>
        <v>% of Total Amount</v>
      </c>
    </row>
    <row r="214" spans="1:6">
      <c r="B214" s="228">
        <v>2009</v>
      </c>
      <c r="C214" s="152">
        <v>621</v>
      </c>
      <c r="D214" s="93">
        <f>C214/$C$228</f>
        <v>3.6789099526066349E-2</v>
      </c>
      <c r="E214" s="152">
        <v>1225682719.3900001</v>
      </c>
      <c r="F214" s="93">
        <f>E214/$E$228</f>
        <v>3.3405938320376145E-2</v>
      </c>
    </row>
    <row r="215" spans="1:6">
      <c r="B215" s="228">
        <v>2010</v>
      </c>
      <c r="C215" s="152">
        <v>616</v>
      </c>
      <c r="D215" s="93">
        <f t="shared" ref="D215:D227" si="0">C215/$C$228</f>
        <v>3.6492890995260666E-2</v>
      </c>
      <c r="E215" s="152">
        <v>1250427513.24</v>
      </c>
      <c r="F215" s="93">
        <f t="shared" ref="F215:F227" si="1">E215/$E$228</f>
        <v>3.4080356784491325E-2</v>
      </c>
    </row>
    <row r="216" spans="1:6">
      <c r="B216" s="228">
        <v>2011</v>
      </c>
      <c r="C216" s="152">
        <v>668</v>
      </c>
      <c r="D216" s="93">
        <f t="shared" si="0"/>
        <v>3.957345971563981E-2</v>
      </c>
      <c r="E216" s="152">
        <v>1469392586.0599999</v>
      </c>
      <c r="F216" s="93">
        <f t="shared" si="1"/>
        <v>4.0048241948591544E-2</v>
      </c>
    </row>
    <row r="217" spans="1:6">
      <c r="B217" s="228">
        <v>2012</v>
      </c>
      <c r="C217" s="152">
        <v>1330</v>
      </c>
      <c r="D217" s="93">
        <f t="shared" si="0"/>
        <v>7.8791469194312791E-2</v>
      </c>
      <c r="E217" s="152">
        <v>2676493091.0799994</v>
      </c>
      <c r="F217" s="93">
        <f t="shared" si="1"/>
        <v>7.2947722686364916E-2</v>
      </c>
    </row>
    <row r="218" spans="1:6">
      <c r="B218" s="228">
        <v>2013</v>
      </c>
      <c r="C218" s="152">
        <v>1355</v>
      </c>
      <c r="D218" s="93">
        <f t="shared" si="0"/>
        <v>8.0272511848341235E-2</v>
      </c>
      <c r="E218" s="152">
        <v>2762198796.4399996</v>
      </c>
      <c r="F218" s="93">
        <f t="shared" si="1"/>
        <v>7.5283628595510313E-2</v>
      </c>
    </row>
    <row r="219" spans="1:6">
      <c r="B219" s="228">
        <v>2014</v>
      </c>
      <c r="C219" s="152">
        <v>1353</v>
      </c>
      <c r="D219" s="93">
        <f t="shared" si="0"/>
        <v>8.0154028436018959E-2</v>
      </c>
      <c r="E219" s="152">
        <v>2875285641.6000009</v>
      </c>
      <c r="F219" s="93">
        <f t="shared" si="1"/>
        <v>7.8365806482574796E-2</v>
      </c>
    </row>
    <row r="220" spans="1:6">
      <c r="B220" s="228">
        <v>2015</v>
      </c>
      <c r="C220" s="152">
        <v>1404</v>
      </c>
      <c r="D220" s="93">
        <f t="shared" si="0"/>
        <v>8.3175355450236965E-2</v>
      </c>
      <c r="E220" s="152">
        <v>2988441921.1700039</v>
      </c>
      <c r="F220" s="93">
        <f t="shared" si="1"/>
        <v>8.1449876801980167E-2</v>
      </c>
    </row>
    <row r="221" spans="1:6">
      <c r="B221" s="228">
        <v>2016</v>
      </c>
      <c r="C221" s="152">
        <v>1549</v>
      </c>
      <c r="D221" s="93">
        <f t="shared" si="0"/>
        <v>9.1765402843601893E-2</v>
      </c>
      <c r="E221" s="152">
        <v>3354302827.96</v>
      </c>
      <c r="F221" s="93">
        <f t="shared" si="1"/>
        <v>9.1421402624051101E-2</v>
      </c>
    </row>
    <row r="222" spans="1:6">
      <c r="B222" s="228">
        <v>2017</v>
      </c>
      <c r="C222" s="152">
        <v>1633</v>
      </c>
      <c r="D222" s="93">
        <f t="shared" si="0"/>
        <v>9.6741706161137447E-2</v>
      </c>
      <c r="E222" s="152">
        <v>3722422884.849999</v>
      </c>
      <c r="F222" s="93">
        <f t="shared" si="1"/>
        <v>0.10145450150063545</v>
      </c>
    </row>
    <row r="223" spans="1:6">
      <c r="B223" s="228">
        <v>2018</v>
      </c>
      <c r="C223" s="152">
        <v>1596</v>
      </c>
      <c r="D223" s="93">
        <f t="shared" si="0"/>
        <v>9.454976303317536E-2</v>
      </c>
      <c r="E223" s="152">
        <v>3806713876.750001</v>
      </c>
      <c r="F223" s="93">
        <f t="shared" si="1"/>
        <v>0.1037518494454414</v>
      </c>
    </row>
    <row r="224" spans="1:6">
      <c r="B224" s="228">
        <v>2019</v>
      </c>
      <c r="C224" s="152">
        <v>1278</v>
      </c>
      <c r="D224" s="93">
        <f t="shared" si="0"/>
        <v>7.5710900473933654E-2</v>
      </c>
      <c r="E224" s="152">
        <v>3359192713.9199991</v>
      </c>
      <c r="F224" s="93">
        <f t="shared" si="1"/>
        <v>9.1554676289567649E-2</v>
      </c>
    </row>
    <row r="225" spans="2:6">
      <c r="B225" s="228">
        <v>2020</v>
      </c>
      <c r="C225" s="152">
        <v>476</v>
      </c>
      <c r="D225" s="93">
        <f t="shared" si="0"/>
        <v>2.8199052132701422E-2</v>
      </c>
      <c r="E225" s="152">
        <v>1299587086.4900005</v>
      </c>
      <c r="F225" s="93">
        <f t="shared" si="1"/>
        <v>3.5420199180786864E-2</v>
      </c>
    </row>
    <row r="226" spans="2:6">
      <c r="B226" s="228">
        <v>2021</v>
      </c>
      <c r="C226" s="152">
        <v>39</v>
      </c>
      <c r="D226" s="93">
        <f t="shared" si="0"/>
        <v>2.3104265402843602E-3</v>
      </c>
      <c r="E226" s="152">
        <v>95800676.150000006</v>
      </c>
      <c r="F226" s="93">
        <f t="shared" si="1"/>
        <v>2.6110439740147165E-3</v>
      </c>
    </row>
    <row r="227" spans="2:6">
      <c r="B227" s="228" t="s">
        <v>366</v>
      </c>
      <c r="C227" s="154">
        <v>2962</v>
      </c>
      <c r="D227" s="93">
        <f t="shared" si="0"/>
        <v>0.17547393364928909</v>
      </c>
      <c r="E227" s="152">
        <v>5804621708.789999</v>
      </c>
      <c r="F227" s="93">
        <f t="shared" si="1"/>
        <v>0.15820475536561368</v>
      </c>
    </row>
    <row r="228" spans="2:6">
      <c r="B228" s="80" t="s">
        <v>11</v>
      </c>
      <c r="C228" s="112">
        <f>SUM(C214:C227)</f>
        <v>16880</v>
      </c>
      <c r="D228" s="113">
        <f>SUM(D214:D227)</f>
        <v>1</v>
      </c>
      <c r="E228" s="240">
        <f>SUM(E214:E227)</f>
        <v>36690564043.889999</v>
      </c>
      <c r="F228" s="113">
        <f>SUM(F214:F227)</f>
        <v>1</v>
      </c>
    </row>
    <row r="229" spans="2:6">
      <c r="B229" s="235" t="s">
        <v>276</v>
      </c>
    </row>
    <row r="230" spans="2:6">
      <c r="B230" s="158" t="s">
        <v>454</v>
      </c>
    </row>
    <row r="235" spans="2:6">
      <c r="B235" s="236"/>
    </row>
  </sheetData>
  <pageMargins left="0.7" right="0.7" top="0.75" bottom="0.75" header="0.3" footer="0.3"/>
  <pageSetup paperSize="9" scale="63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  <rowBreaks count="3" manualBreakCount="3">
    <brk id="65" min="1" max="5" man="1"/>
    <brk id="105" min="1" max="5" man="1"/>
    <brk id="16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122"/>
  <sheetViews>
    <sheetView zoomScaleNormal="100" zoomScaleSheetLayoutView="90" workbookViewId="0">
      <selection activeCell="D10" sqref="D10"/>
    </sheetView>
  </sheetViews>
  <sheetFormatPr defaultColWidth="9.140625" defaultRowHeight="12.75"/>
  <cols>
    <col min="1" max="1" width="5.42578125" style="1" customWidth="1"/>
    <col min="2" max="2" width="63.5703125" style="1" customWidth="1"/>
    <col min="3" max="3" width="20.85546875" style="1" customWidth="1"/>
    <col min="4" max="5" width="20.85546875" style="20" customWidth="1"/>
    <col min="6" max="6" width="9.28515625" style="20" bestFit="1" customWidth="1"/>
    <col min="7" max="8" width="20.85546875" style="20" customWidth="1"/>
    <col min="9" max="9" width="7.5703125" style="1" customWidth="1"/>
    <col min="10" max="10" width="9.140625" style="1"/>
    <col min="11" max="11" width="40" style="1" customWidth="1"/>
    <col min="12" max="12" width="9.140625" style="1"/>
    <col min="13" max="13" width="25" style="1" customWidth="1"/>
    <col min="14" max="16384" width="9.140625" style="1"/>
  </cols>
  <sheetData>
    <row r="3" spans="2:14">
      <c r="B3" s="1" t="str">
        <f>Cover!B7</f>
        <v>Covered Bond Programme - Cover Pool Report 30. Juni 2021</v>
      </c>
    </row>
    <row r="4" spans="2:14">
      <c r="B4" s="59" t="s">
        <v>165</v>
      </c>
      <c r="C4" s="60" t="s">
        <v>58</v>
      </c>
      <c r="M4" s="86"/>
    </row>
    <row r="5" spans="2:14">
      <c r="B5" s="52" t="s">
        <v>53</v>
      </c>
      <c r="C5" s="53">
        <f>H116</f>
        <v>23971057135.979496</v>
      </c>
      <c r="E5" s="24"/>
      <c r="F5" s="25"/>
      <c r="M5" s="86"/>
      <c r="N5" s="87"/>
    </row>
    <row r="6" spans="2:14">
      <c r="B6" s="54" t="s">
        <v>112</v>
      </c>
      <c r="C6" s="55"/>
      <c r="E6" s="24"/>
      <c r="F6" s="25"/>
      <c r="M6" s="86"/>
      <c r="N6" s="87"/>
    </row>
    <row r="7" spans="2:14">
      <c r="B7" s="54" t="s">
        <v>66</v>
      </c>
      <c r="C7" s="56">
        <f>+SUMIF(F21:F115,"NOK",H21:H115)</f>
        <v>17882695428.719997</v>
      </c>
      <c r="M7" s="86"/>
      <c r="N7" s="87"/>
    </row>
    <row r="8" spans="2:14">
      <c r="B8" s="54" t="s">
        <v>69</v>
      </c>
      <c r="C8" s="56">
        <f>+SUMIF(F21:F115,"EUR",H21:H115)</f>
        <v>6087124576.8479996</v>
      </c>
      <c r="M8" s="86"/>
      <c r="N8" s="87"/>
    </row>
    <row r="9" spans="2:14">
      <c r="B9" s="54" t="s">
        <v>67</v>
      </c>
      <c r="C9" s="56">
        <f>+SUMIF(F21:F115,"SEK",H21:H115)</f>
        <v>38538.762254999994</v>
      </c>
      <c r="M9" s="86"/>
      <c r="N9" s="87"/>
    </row>
    <row r="10" spans="2:14">
      <c r="B10" s="54" t="s">
        <v>68</v>
      </c>
      <c r="C10" s="56">
        <f>+SUMIF(F21:F115,"USD",H21:H115)</f>
        <v>1005529.201044</v>
      </c>
    </row>
    <row r="11" spans="2:14">
      <c r="B11" s="54" t="s">
        <v>365</v>
      </c>
      <c r="C11" s="56">
        <f>+SUMIF(F21:F115,"GBP",H21:H115)</f>
        <v>193062.44820000001</v>
      </c>
    </row>
    <row r="12" spans="2:14">
      <c r="B12" s="54" t="s">
        <v>70</v>
      </c>
      <c r="C12" s="56"/>
      <c r="E12" s="61"/>
    </row>
    <row r="13" spans="2:14">
      <c r="B13" s="54" t="s">
        <v>220</v>
      </c>
      <c r="C13" s="56">
        <f>+SUMIF($D$21:$D$115,"Gov't Guaranteed",$H$21:$H$115)</f>
        <v>0</v>
      </c>
      <c r="D13" s="134"/>
      <c r="E13" s="15" t="s">
        <v>169</v>
      </c>
      <c r="F13" s="91"/>
      <c r="G13" s="15"/>
      <c r="H13" s="15"/>
      <c r="I13" s="15"/>
    </row>
    <row r="14" spans="2:14">
      <c r="B14" s="54" t="s">
        <v>152</v>
      </c>
      <c r="C14" s="56">
        <f>+SUMIF($D$21:$D$115,"SSA",$H$21:$H$115)</f>
        <v>1874100000</v>
      </c>
      <c r="D14" s="134"/>
      <c r="E14" s="15" t="s">
        <v>170</v>
      </c>
      <c r="F14" s="91"/>
      <c r="G14" s="15"/>
      <c r="H14" s="15"/>
      <c r="I14" s="15"/>
    </row>
    <row r="15" spans="2:14">
      <c r="B15" s="54" t="s">
        <v>71</v>
      </c>
      <c r="C15" s="56">
        <f>+SUMIF($D$21:$D$115,"Covered Bond",$H$21:$H$115)</f>
        <v>21202798100</v>
      </c>
      <c r="D15" s="134"/>
      <c r="E15" s="15" t="s">
        <v>275</v>
      </c>
      <c r="F15" s="91"/>
      <c r="G15" s="15"/>
      <c r="H15" s="15"/>
      <c r="I15" s="15"/>
    </row>
    <row r="16" spans="2:14">
      <c r="B16" s="54" t="s">
        <v>72</v>
      </c>
      <c r="C16" s="56">
        <f>+SUMIF($D$21:$D$115,"Deposit",$H$21:H115)</f>
        <v>894159035.97949886</v>
      </c>
      <c r="D16" s="134"/>
      <c r="E16" s="15"/>
    </row>
    <row r="17" spans="2:13">
      <c r="B17" s="137" t="s">
        <v>299</v>
      </c>
      <c r="C17" s="57">
        <f>+SUMIF($D$21:$D$115,"Reverse Repo",$H$21:H115)</f>
        <v>0</v>
      </c>
    </row>
    <row r="18" spans="2:13">
      <c r="D18" s="51"/>
      <c r="E18" s="51"/>
      <c r="M18" s="38"/>
    </row>
    <row r="19" spans="2:13">
      <c r="D19" s="51"/>
      <c r="E19" s="51"/>
    </row>
    <row r="20" spans="2:13">
      <c r="B20" s="62" t="s">
        <v>54</v>
      </c>
      <c r="C20" s="63" t="s">
        <v>50</v>
      </c>
      <c r="D20" s="63" t="s">
        <v>64</v>
      </c>
      <c r="E20" s="63" t="s">
        <v>113</v>
      </c>
      <c r="F20" s="63" t="s">
        <v>55</v>
      </c>
      <c r="G20" s="64" t="s">
        <v>153</v>
      </c>
      <c r="H20" s="65" t="s">
        <v>154</v>
      </c>
      <c r="I20" s="29"/>
    </row>
    <row r="21" spans="2:13">
      <c r="B21" s="144" t="s">
        <v>433</v>
      </c>
      <c r="C21" s="144" t="s">
        <v>202</v>
      </c>
      <c r="D21" s="39" t="s">
        <v>59</v>
      </c>
      <c r="E21" s="101" t="s">
        <v>362</v>
      </c>
      <c r="F21" s="147" t="s">
        <v>57</v>
      </c>
      <c r="G21" s="90">
        <v>71800000</v>
      </c>
      <c r="H21" s="88">
        <v>733796000</v>
      </c>
      <c r="I21" s="28"/>
    </row>
    <row r="22" spans="2:13">
      <c r="B22" s="144" t="s">
        <v>434</v>
      </c>
      <c r="C22" s="144" t="s">
        <v>435</v>
      </c>
      <c r="D22" s="39" t="s">
        <v>59</v>
      </c>
      <c r="E22" s="101" t="s">
        <v>362</v>
      </c>
      <c r="F22" s="147" t="s">
        <v>56</v>
      </c>
      <c r="G22" s="90">
        <v>215000000</v>
      </c>
      <c r="H22" s="88">
        <v>215000000</v>
      </c>
      <c r="I22" s="28"/>
    </row>
    <row r="23" spans="2:13">
      <c r="B23" s="144" t="s">
        <v>260</v>
      </c>
      <c r="C23" s="144" t="s">
        <v>436</v>
      </c>
      <c r="D23" s="39" t="s">
        <v>59</v>
      </c>
      <c r="E23" s="101" t="s">
        <v>363</v>
      </c>
      <c r="F23" s="147" t="s">
        <v>56</v>
      </c>
      <c r="G23" s="88">
        <v>574000000</v>
      </c>
      <c r="H23" s="88">
        <v>574000000</v>
      </c>
      <c r="I23" s="28"/>
    </row>
    <row r="24" spans="2:13" ht="15">
      <c r="B24" s="144" t="s">
        <v>260</v>
      </c>
      <c r="C24" s="145" t="s">
        <v>332</v>
      </c>
      <c r="D24" s="39" t="s">
        <v>59</v>
      </c>
      <c r="E24" s="101" t="s">
        <v>363</v>
      </c>
      <c r="F24" s="145" t="s">
        <v>56</v>
      </c>
      <c r="G24" s="88">
        <v>602000000</v>
      </c>
      <c r="H24" s="88">
        <v>602000000</v>
      </c>
      <c r="I24" s="28"/>
    </row>
    <row r="25" spans="2:13">
      <c r="B25" s="144" t="s">
        <v>260</v>
      </c>
      <c r="C25" s="144" t="s">
        <v>350</v>
      </c>
      <c r="D25" s="39" t="s">
        <v>59</v>
      </c>
      <c r="E25" s="101" t="s">
        <v>363</v>
      </c>
      <c r="F25" s="147" t="s">
        <v>56</v>
      </c>
      <c r="G25" s="90">
        <v>300000000</v>
      </c>
      <c r="H25" s="88">
        <v>300000000</v>
      </c>
      <c r="I25" s="28"/>
    </row>
    <row r="26" spans="2:13">
      <c r="B26" s="144" t="s">
        <v>260</v>
      </c>
      <c r="C26" s="144" t="s">
        <v>349</v>
      </c>
      <c r="D26" s="39" t="s">
        <v>59</v>
      </c>
      <c r="E26" s="101" t="s">
        <v>363</v>
      </c>
      <c r="F26" s="147" t="s">
        <v>56</v>
      </c>
      <c r="G26" s="88">
        <v>649000000</v>
      </c>
      <c r="H26" s="88">
        <v>649000000</v>
      </c>
      <c r="I26" s="28"/>
    </row>
    <row r="27" spans="2:13">
      <c r="B27" s="144" t="s">
        <v>260</v>
      </c>
      <c r="C27" s="144" t="s">
        <v>351</v>
      </c>
      <c r="D27" s="39" t="s">
        <v>59</v>
      </c>
      <c r="E27" s="101" t="s">
        <v>363</v>
      </c>
      <c r="F27" s="147" t="s">
        <v>56</v>
      </c>
      <c r="G27" s="132">
        <v>374000000</v>
      </c>
      <c r="H27" s="88">
        <v>374000000</v>
      </c>
      <c r="I27" s="28"/>
    </row>
    <row r="28" spans="2:13">
      <c r="B28" s="144" t="s">
        <v>317</v>
      </c>
      <c r="C28" s="144" t="s">
        <v>437</v>
      </c>
      <c r="D28" s="39" t="s">
        <v>59</v>
      </c>
      <c r="E28" s="101" t="s">
        <v>363</v>
      </c>
      <c r="F28" s="147" t="s">
        <v>56</v>
      </c>
      <c r="G28" s="90">
        <v>6000000</v>
      </c>
      <c r="H28" s="88">
        <v>6000000</v>
      </c>
      <c r="I28" s="28"/>
    </row>
    <row r="29" spans="2:13">
      <c r="B29" s="144" t="s">
        <v>317</v>
      </c>
      <c r="C29" s="144" t="s">
        <v>372</v>
      </c>
      <c r="D29" s="39" t="s">
        <v>59</v>
      </c>
      <c r="E29" s="101" t="s">
        <v>363</v>
      </c>
      <c r="F29" s="147" t="s">
        <v>56</v>
      </c>
      <c r="G29" s="90">
        <v>1494000000</v>
      </c>
      <c r="H29" s="88">
        <v>1494000000</v>
      </c>
      <c r="I29" s="28"/>
    </row>
    <row r="30" spans="2:13">
      <c r="B30" s="144" t="s">
        <v>317</v>
      </c>
      <c r="C30" s="144" t="s">
        <v>373</v>
      </c>
      <c r="D30" s="39" t="s">
        <v>59</v>
      </c>
      <c r="E30" s="101" t="s">
        <v>363</v>
      </c>
      <c r="F30" s="147" t="s">
        <v>57</v>
      </c>
      <c r="G30" s="90">
        <v>24000000</v>
      </c>
      <c r="H30" s="88">
        <v>245280000</v>
      </c>
      <c r="I30" s="28"/>
    </row>
    <row r="31" spans="2:13">
      <c r="B31" s="144" t="s">
        <v>317</v>
      </c>
      <c r="C31" s="144" t="s">
        <v>238</v>
      </c>
      <c r="D31" s="39" t="s">
        <v>59</v>
      </c>
      <c r="E31" s="101" t="s">
        <v>363</v>
      </c>
      <c r="F31" s="147" t="s">
        <v>57</v>
      </c>
      <c r="G31" s="90">
        <v>20000000</v>
      </c>
      <c r="H31" s="88">
        <v>204400000</v>
      </c>
      <c r="I31" s="28"/>
    </row>
    <row r="32" spans="2:13">
      <c r="B32" s="144" t="s">
        <v>317</v>
      </c>
      <c r="C32" s="144" t="s">
        <v>198</v>
      </c>
      <c r="D32" s="39" t="s">
        <v>59</v>
      </c>
      <c r="E32" s="101" t="s">
        <v>363</v>
      </c>
      <c r="F32" s="147" t="s">
        <v>57</v>
      </c>
      <c r="G32" s="88">
        <v>5000000</v>
      </c>
      <c r="H32" s="88">
        <v>51100000</v>
      </c>
      <c r="I32" s="28"/>
    </row>
    <row r="33" spans="2:9">
      <c r="B33" s="144" t="s">
        <v>317</v>
      </c>
      <c r="C33" s="144" t="s">
        <v>265</v>
      </c>
      <c r="D33" s="39" t="s">
        <v>59</v>
      </c>
      <c r="E33" s="101" t="s">
        <v>363</v>
      </c>
      <c r="F33" s="147" t="s">
        <v>56</v>
      </c>
      <c r="G33" s="90">
        <v>1241000000</v>
      </c>
      <c r="H33" s="88">
        <v>1241000000</v>
      </c>
      <c r="I33" s="28"/>
    </row>
    <row r="34" spans="2:9">
      <c r="B34" s="144" t="s">
        <v>317</v>
      </c>
      <c r="C34" s="144" t="s">
        <v>218</v>
      </c>
      <c r="D34" s="39" t="s">
        <v>59</v>
      </c>
      <c r="E34" s="101" t="s">
        <v>363</v>
      </c>
      <c r="F34" s="147" t="s">
        <v>57</v>
      </c>
      <c r="G34" s="90">
        <v>15000000</v>
      </c>
      <c r="H34" s="88">
        <v>153300000</v>
      </c>
      <c r="I34" s="28"/>
    </row>
    <row r="35" spans="2:9">
      <c r="B35" s="144" t="s">
        <v>317</v>
      </c>
      <c r="C35" s="144" t="s">
        <v>240</v>
      </c>
      <c r="D35" s="39" t="s">
        <v>59</v>
      </c>
      <c r="E35" s="101" t="s">
        <v>363</v>
      </c>
      <c r="F35" s="147" t="s">
        <v>57</v>
      </c>
      <c r="G35" s="132">
        <v>18000000</v>
      </c>
      <c r="H35" s="88">
        <v>183960000</v>
      </c>
      <c r="I35" s="28"/>
    </row>
    <row r="36" spans="2:9">
      <c r="B36" s="144" t="s">
        <v>317</v>
      </c>
      <c r="C36" s="144" t="s">
        <v>255</v>
      </c>
      <c r="D36" s="39" t="s">
        <v>59</v>
      </c>
      <c r="E36" s="101" t="s">
        <v>363</v>
      </c>
      <c r="F36" s="147" t="s">
        <v>57</v>
      </c>
      <c r="G36" s="90">
        <v>18000000</v>
      </c>
      <c r="H36" s="88">
        <v>183960000</v>
      </c>
      <c r="I36" s="28"/>
    </row>
    <row r="37" spans="2:9">
      <c r="B37" s="144" t="s">
        <v>317</v>
      </c>
      <c r="C37" s="144" t="s">
        <v>270</v>
      </c>
      <c r="D37" s="39" t="s">
        <v>59</v>
      </c>
      <c r="E37" s="101" t="s">
        <v>363</v>
      </c>
      <c r="F37" s="147" t="s">
        <v>56</v>
      </c>
      <c r="G37" s="132">
        <v>630000000</v>
      </c>
      <c r="H37" s="88">
        <v>630000000</v>
      </c>
      <c r="I37" s="28"/>
    </row>
    <row r="38" spans="2:9">
      <c r="B38" s="144" t="s">
        <v>318</v>
      </c>
      <c r="C38" s="144" t="s">
        <v>374</v>
      </c>
      <c r="D38" s="39" t="s">
        <v>59</v>
      </c>
      <c r="E38" s="101" t="s">
        <v>362</v>
      </c>
      <c r="F38" s="147" t="s">
        <v>57</v>
      </c>
      <c r="G38" s="88">
        <v>13000000</v>
      </c>
      <c r="H38" s="88">
        <v>132860000</v>
      </c>
      <c r="I38" s="28"/>
    </row>
    <row r="39" spans="2:9">
      <c r="B39" s="144" t="s">
        <v>318</v>
      </c>
      <c r="C39" s="144" t="s">
        <v>410</v>
      </c>
      <c r="D39" s="39" t="s">
        <v>59</v>
      </c>
      <c r="E39" s="101" t="s">
        <v>362</v>
      </c>
      <c r="F39" s="147" t="s">
        <v>56</v>
      </c>
      <c r="G39" s="88">
        <v>88000000</v>
      </c>
      <c r="H39" s="88">
        <v>88000000</v>
      </c>
      <c r="I39" s="28"/>
    </row>
    <row r="40" spans="2:9">
      <c r="B40" s="144" t="s">
        <v>318</v>
      </c>
      <c r="C40" s="144" t="s">
        <v>199</v>
      </c>
      <c r="D40" s="39" t="s">
        <v>59</v>
      </c>
      <c r="E40" s="101" t="s">
        <v>362</v>
      </c>
      <c r="F40" s="147" t="s">
        <v>57</v>
      </c>
      <c r="G40" s="90">
        <v>34325000</v>
      </c>
      <c r="H40" s="88">
        <v>350801500</v>
      </c>
      <c r="I40" s="28"/>
    </row>
    <row r="41" spans="2:9">
      <c r="B41" s="144" t="s">
        <v>318</v>
      </c>
      <c r="C41" s="144" t="s">
        <v>352</v>
      </c>
      <c r="D41" s="39" t="s">
        <v>59</v>
      </c>
      <c r="E41" s="101" t="s">
        <v>362</v>
      </c>
      <c r="F41" s="147" t="s">
        <v>56</v>
      </c>
      <c r="G41" s="90">
        <v>104000000</v>
      </c>
      <c r="H41" s="88">
        <v>104000000</v>
      </c>
      <c r="I41" s="28"/>
    </row>
    <row r="42" spans="2:9">
      <c r="B42" s="144" t="s">
        <v>318</v>
      </c>
      <c r="C42" s="144" t="s">
        <v>200</v>
      </c>
      <c r="D42" s="39" t="s">
        <v>59</v>
      </c>
      <c r="E42" s="101" t="s">
        <v>362</v>
      </c>
      <c r="F42" s="147" t="s">
        <v>57</v>
      </c>
      <c r="G42" s="90">
        <v>26000000</v>
      </c>
      <c r="H42" s="88">
        <v>265720000</v>
      </c>
      <c r="I42" s="28"/>
    </row>
    <row r="43" spans="2:9">
      <c r="B43" s="144" t="s">
        <v>318</v>
      </c>
      <c r="C43" s="144" t="s">
        <v>411</v>
      </c>
      <c r="D43" s="39" t="s">
        <v>59</v>
      </c>
      <c r="E43" s="101" t="s">
        <v>362</v>
      </c>
      <c r="F43" s="147" t="s">
        <v>56</v>
      </c>
      <c r="G43" s="132">
        <v>250000000</v>
      </c>
      <c r="H43" s="88">
        <v>250000000</v>
      </c>
      <c r="I43" s="28"/>
    </row>
    <row r="44" spans="2:9">
      <c r="B44" s="144" t="s">
        <v>319</v>
      </c>
      <c r="C44" s="144" t="s">
        <v>438</v>
      </c>
      <c r="D44" s="39" t="s">
        <v>237</v>
      </c>
      <c r="E44" s="101" t="s">
        <v>73</v>
      </c>
      <c r="F44" s="147" t="s">
        <v>56</v>
      </c>
      <c r="G44" s="90">
        <v>200000000</v>
      </c>
      <c r="H44" s="88">
        <v>200000000</v>
      </c>
      <c r="I44" s="28"/>
    </row>
    <row r="45" spans="2:9">
      <c r="B45" s="144" t="s">
        <v>319</v>
      </c>
      <c r="C45" s="144" t="s">
        <v>261</v>
      </c>
      <c r="D45" s="39" t="s">
        <v>237</v>
      </c>
      <c r="E45" s="101" t="s">
        <v>73</v>
      </c>
      <c r="F45" s="147" t="s">
        <v>56</v>
      </c>
      <c r="G45" s="90">
        <v>125000000</v>
      </c>
      <c r="H45" s="88">
        <v>125000000</v>
      </c>
      <c r="I45" s="28"/>
    </row>
    <row r="46" spans="2:9">
      <c r="B46" s="144" t="s">
        <v>319</v>
      </c>
      <c r="C46" s="144" t="s">
        <v>375</v>
      </c>
      <c r="D46" s="39" t="s">
        <v>237</v>
      </c>
      <c r="E46" s="101" t="s">
        <v>73</v>
      </c>
      <c r="F46" s="147" t="s">
        <v>56</v>
      </c>
      <c r="G46" s="90">
        <v>278000000</v>
      </c>
      <c r="H46" s="88">
        <v>278000000</v>
      </c>
      <c r="I46" s="28"/>
    </row>
    <row r="47" spans="2:9">
      <c r="B47" s="144" t="s">
        <v>320</v>
      </c>
      <c r="C47" s="144" t="s">
        <v>315</v>
      </c>
      <c r="D47" s="39" t="s">
        <v>237</v>
      </c>
      <c r="E47" s="101" t="s">
        <v>449</v>
      </c>
      <c r="F47" s="147" t="s">
        <v>56</v>
      </c>
      <c r="G47" s="90">
        <v>100000000</v>
      </c>
      <c r="H47" s="88">
        <v>100000000</v>
      </c>
      <c r="I47" s="28"/>
    </row>
    <row r="48" spans="2:9">
      <c r="B48" s="144" t="s">
        <v>406</v>
      </c>
      <c r="C48" s="144" t="s">
        <v>412</v>
      </c>
      <c r="D48" s="39" t="s">
        <v>59</v>
      </c>
      <c r="E48" s="101" t="s">
        <v>362</v>
      </c>
      <c r="F48" s="147" t="s">
        <v>57</v>
      </c>
      <c r="G48" s="90">
        <v>10000000</v>
      </c>
      <c r="H48" s="88">
        <v>102200000</v>
      </c>
      <c r="I48" s="28"/>
    </row>
    <row r="49" spans="2:9">
      <c r="B49" s="144" t="s">
        <v>321</v>
      </c>
      <c r="C49" s="144" t="s">
        <v>65</v>
      </c>
      <c r="D49" s="39" t="s">
        <v>237</v>
      </c>
      <c r="E49" s="101" t="s">
        <v>73</v>
      </c>
      <c r="F49" s="147" t="s">
        <v>57</v>
      </c>
      <c r="G49" s="90">
        <v>5000000</v>
      </c>
      <c r="H49" s="88">
        <v>51100000</v>
      </c>
      <c r="I49" s="28"/>
    </row>
    <row r="50" spans="2:9">
      <c r="B50" s="144" t="s">
        <v>321</v>
      </c>
      <c r="C50" s="144" t="s">
        <v>439</v>
      </c>
      <c r="D50" s="39" t="s">
        <v>237</v>
      </c>
      <c r="E50" s="101" t="s">
        <v>73</v>
      </c>
      <c r="F50" s="147" t="s">
        <v>56</v>
      </c>
      <c r="G50" s="90">
        <v>300000000</v>
      </c>
      <c r="H50" s="88">
        <v>300000000</v>
      </c>
      <c r="I50" s="28"/>
    </row>
    <row r="51" spans="2:9">
      <c r="B51" s="144" t="s">
        <v>321</v>
      </c>
      <c r="C51" s="144" t="s">
        <v>295</v>
      </c>
      <c r="D51" s="39" t="s">
        <v>237</v>
      </c>
      <c r="E51" s="101" t="s">
        <v>73</v>
      </c>
      <c r="F51" s="147" t="s">
        <v>56</v>
      </c>
      <c r="G51" s="90">
        <v>820000000</v>
      </c>
      <c r="H51" s="88">
        <v>820000000</v>
      </c>
      <c r="I51" s="28"/>
    </row>
    <row r="52" spans="2:9">
      <c r="B52" s="144" t="s">
        <v>368</v>
      </c>
      <c r="C52" s="144" t="s">
        <v>414</v>
      </c>
      <c r="D52" s="39" t="s">
        <v>59</v>
      </c>
      <c r="E52" s="101" t="s">
        <v>362</v>
      </c>
      <c r="F52" s="147" t="s">
        <v>56</v>
      </c>
      <c r="G52" s="90">
        <v>350000000</v>
      </c>
      <c r="H52" s="88">
        <v>350000000</v>
      </c>
      <c r="I52" s="28"/>
    </row>
    <row r="53" spans="2:9">
      <c r="B53" s="144" t="s">
        <v>368</v>
      </c>
      <c r="C53" s="144" t="s">
        <v>413</v>
      </c>
      <c r="D53" s="39" t="s">
        <v>59</v>
      </c>
      <c r="E53" s="101" t="s">
        <v>362</v>
      </c>
      <c r="F53" s="147" t="s">
        <v>56</v>
      </c>
      <c r="G53" s="90">
        <v>130000000</v>
      </c>
      <c r="H53" s="88">
        <v>130000000</v>
      </c>
      <c r="I53" s="28"/>
    </row>
    <row r="54" spans="2:9">
      <c r="B54" s="144" t="s">
        <v>368</v>
      </c>
      <c r="C54" s="144" t="s">
        <v>376</v>
      </c>
      <c r="D54" s="39" t="s">
        <v>59</v>
      </c>
      <c r="E54" s="101" t="s">
        <v>362</v>
      </c>
      <c r="F54" s="147" t="s">
        <v>56</v>
      </c>
      <c r="G54" s="90">
        <v>520000000</v>
      </c>
      <c r="H54" s="88">
        <v>520000000</v>
      </c>
      <c r="I54" s="28"/>
    </row>
    <row r="55" spans="2:9">
      <c r="B55" s="144" t="s">
        <v>440</v>
      </c>
      <c r="C55" s="144" t="s">
        <v>441</v>
      </c>
      <c r="D55" s="39" t="s">
        <v>59</v>
      </c>
      <c r="E55" s="101" t="s">
        <v>73</v>
      </c>
      <c r="F55" s="147" t="s">
        <v>56</v>
      </c>
      <c r="G55" s="90">
        <v>112000000</v>
      </c>
      <c r="H55" s="88">
        <v>112000000</v>
      </c>
      <c r="I55" s="28"/>
    </row>
    <row r="56" spans="2:9">
      <c r="B56" s="144" t="s">
        <v>322</v>
      </c>
      <c r="C56" s="144" t="s">
        <v>415</v>
      </c>
      <c r="D56" s="39" t="s">
        <v>59</v>
      </c>
      <c r="E56" s="101" t="s">
        <v>362</v>
      </c>
      <c r="F56" s="147" t="s">
        <v>57</v>
      </c>
      <c r="G56" s="90">
        <v>8100000</v>
      </c>
      <c r="H56" s="88">
        <v>82782000</v>
      </c>
      <c r="I56" s="28"/>
    </row>
    <row r="57" spans="2:9">
      <c r="B57" s="144" t="s">
        <v>322</v>
      </c>
      <c r="C57" s="144" t="s">
        <v>243</v>
      </c>
      <c r="D57" s="39" t="s">
        <v>59</v>
      </c>
      <c r="E57" s="101" t="s">
        <v>362</v>
      </c>
      <c r="F57" s="147" t="s">
        <v>57</v>
      </c>
      <c r="G57" s="90">
        <v>15000000</v>
      </c>
      <c r="H57" s="88">
        <v>153300000</v>
      </c>
      <c r="I57" s="28"/>
    </row>
    <row r="58" spans="2:9">
      <c r="B58" s="144" t="s">
        <v>323</v>
      </c>
      <c r="C58" s="144" t="s">
        <v>416</v>
      </c>
      <c r="D58" s="39" t="s">
        <v>59</v>
      </c>
      <c r="E58" s="101" t="s">
        <v>362</v>
      </c>
      <c r="F58" s="147" t="s">
        <v>56</v>
      </c>
      <c r="G58" s="90">
        <v>100000000</v>
      </c>
      <c r="H58" s="88">
        <v>100000000</v>
      </c>
      <c r="I58" s="28"/>
    </row>
    <row r="59" spans="2:9">
      <c r="B59" s="144" t="s">
        <v>323</v>
      </c>
      <c r="C59" s="144" t="s">
        <v>271</v>
      </c>
      <c r="D59" s="39" t="s">
        <v>59</v>
      </c>
      <c r="E59" s="101" t="s">
        <v>362</v>
      </c>
      <c r="F59" s="147" t="s">
        <v>57</v>
      </c>
      <c r="G59" s="90">
        <v>23730000</v>
      </c>
      <c r="H59" s="88">
        <v>242520600</v>
      </c>
      <c r="I59" s="28"/>
    </row>
    <row r="60" spans="2:9">
      <c r="B60" s="144" t="s">
        <v>323</v>
      </c>
      <c r="C60" s="144" t="s">
        <v>353</v>
      </c>
      <c r="D60" s="39" t="s">
        <v>59</v>
      </c>
      <c r="E60" s="101" t="s">
        <v>362</v>
      </c>
      <c r="F60" s="147" t="s">
        <v>56</v>
      </c>
      <c r="G60" s="90">
        <v>50000000</v>
      </c>
      <c r="H60" s="88">
        <v>50000000</v>
      </c>
      <c r="I60" s="28"/>
    </row>
    <row r="61" spans="2:9">
      <c r="B61" s="144" t="s">
        <v>407</v>
      </c>
      <c r="C61" s="144" t="s">
        <v>354</v>
      </c>
      <c r="D61" s="39" t="s">
        <v>59</v>
      </c>
      <c r="E61" s="101" t="s">
        <v>362</v>
      </c>
      <c r="F61" s="147" t="s">
        <v>56</v>
      </c>
      <c r="G61" s="90">
        <v>100000000</v>
      </c>
      <c r="H61" s="88">
        <v>100000000</v>
      </c>
      <c r="I61" s="28"/>
    </row>
    <row r="62" spans="2:9">
      <c r="B62" s="144" t="s">
        <v>324</v>
      </c>
      <c r="C62" s="144" t="s">
        <v>201</v>
      </c>
      <c r="D62" s="39" t="s">
        <v>59</v>
      </c>
      <c r="E62" s="101" t="s">
        <v>362</v>
      </c>
      <c r="F62" s="147" t="s">
        <v>56</v>
      </c>
      <c r="G62" s="90">
        <v>850000000</v>
      </c>
      <c r="H62" s="88">
        <v>850000000</v>
      </c>
      <c r="I62" s="28"/>
    </row>
    <row r="63" spans="2:9">
      <c r="B63" s="144" t="s">
        <v>324</v>
      </c>
      <c r="C63" s="144" t="s">
        <v>442</v>
      </c>
      <c r="D63" s="39" t="s">
        <v>59</v>
      </c>
      <c r="E63" s="101" t="s">
        <v>362</v>
      </c>
      <c r="F63" s="147" t="s">
        <v>56</v>
      </c>
      <c r="G63" s="90">
        <v>200000000</v>
      </c>
      <c r="H63" s="88">
        <v>200000000</v>
      </c>
      <c r="I63" s="28"/>
    </row>
    <row r="64" spans="2:9">
      <c r="B64" s="144" t="s">
        <v>324</v>
      </c>
      <c r="C64" s="144" t="s">
        <v>355</v>
      </c>
      <c r="D64" s="39" t="s">
        <v>59</v>
      </c>
      <c r="E64" s="101" t="s">
        <v>362</v>
      </c>
      <c r="F64" s="147" t="s">
        <v>56</v>
      </c>
      <c r="G64" s="90">
        <v>350000000</v>
      </c>
      <c r="H64" s="88">
        <v>350000000</v>
      </c>
      <c r="I64" s="28"/>
    </row>
    <row r="65" spans="2:9">
      <c r="B65" s="144" t="s">
        <v>324</v>
      </c>
      <c r="C65" s="144" t="s">
        <v>356</v>
      </c>
      <c r="D65" s="39" t="s">
        <v>59</v>
      </c>
      <c r="E65" s="101" t="s">
        <v>362</v>
      </c>
      <c r="F65" s="147" t="s">
        <v>56</v>
      </c>
      <c r="G65" s="90">
        <v>384000000</v>
      </c>
      <c r="H65" s="88">
        <v>384000000</v>
      </c>
      <c r="I65" s="28"/>
    </row>
    <row r="66" spans="2:9">
      <c r="B66" s="144" t="s">
        <v>324</v>
      </c>
      <c r="C66" s="144" t="s">
        <v>443</v>
      </c>
      <c r="D66" s="39" t="s">
        <v>59</v>
      </c>
      <c r="E66" s="101" t="s">
        <v>362</v>
      </c>
      <c r="F66" s="147" t="s">
        <v>56</v>
      </c>
      <c r="G66" s="90">
        <v>500000000</v>
      </c>
      <c r="H66" s="88">
        <v>500000000</v>
      </c>
      <c r="I66" s="28"/>
    </row>
    <row r="67" spans="2:9">
      <c r="B67" s="144" t="s">
        <v>347</v>
      </c>
      <c r="C67" s="144" t="s">
        <v>242</v>
      </c>
      <c r="D67" s="39" t="s">
        <v>59</v>
      </c>
      <c r="E67" s="101" t="s">
        <v>362</v>
      </c>
      <c r="F67" s="147" t="s">
        <v>57</v>
      </c>
      <c r="G67" s="90">
        <v>14000000</v>
      </c>
      <c r="H67" s="88">
        <v>143080000</v>
      </c>
      <c r="I67" s="28"/>
    </row>
    <row r="68" spans="2:9">
      <c r="B68" s="144" t="s">
        <v>347</v>
      </c>
      <c r="C68" s="144" t="s">
        <v>223</v>
      </c>
      <c r="D68" s="39" t="s">
        <v>59</v>
      </c>
      <c r="E68" s="101" t="s">
        <v>362</v>
      </c>
      <c r="F68" s="147" t="s">
        <v>57</v>
      </c>
      <c r="G68" s="90">
        <v>38000000</v>
      </c>
      <c r="H68" s="88">
        <v>388360000</v>
      </c>
      <c r="I68" s="28"/>
    </row>
    <row r="69" spans="2:9">
      <c r="B69" s="144" t="s">
        <v>408</v>
      </c>
      <c r="C69" s="144" t="s">
        <v>444</v>
      </c>
      <c r="D69" s="39" t="s">
        <v>59</v>
      </c>
      <c r="E69" s="101" t="s">
        <v>362</v>
      </c>
      <c r="F69" s="147" t="s">
        <v>56</v>
      </c>
      <c r="G69" s="90">
        <v>72000000</v>
      </c>
      <c r="H69" s="88">
        <v>72000000</v>
      </c>
      <c r="I69" s="28"/>
    </row>
    <row r="70" spans="2:9">
      <c r="B70" s="144" t="s">
        <v>408</v>
      </c>
      <c r="C70" s="144" t="s">
        <v>417</v>
      </c>
      <c r="D70" s="39" t="s">
        <v>59</v>
      </c>
      <c r="E70" s="101" t="s">
        <v>362</v>
      </c>
      <c r="F70" s="147" t="s">
        <v>56</v>
      </c>
      <c r="G70" s="90">
        <v>500000000</v>
      </c>
      <c r="H70" s="88">
        <v>500000000</v>
      </c>
      <c r="I70" s="28"/>
    </row>
    <row r="71" spans="2:9">
      <c r="B71" s="144" t="s">
        <v>348</v>
      </c>
      <c r="C71" s="144" t="s">
        <v>418</v>
      </c>
      <c r="D71" s="39" t="s">
        <v>59</v>
      </c>
      <c r="E71" s="101" t="s">
        <v>362</v>
      </c>
      <c r="F71" s="147" t="s">
        <v>57</v>
      </c>
      <c r="G71" s="90">
        <v>7500000</v>
      </c>
      <c r="H71" s="88">
        <v>76650000</v>
      </c>
      <c r="I71" s="28"/>
    </row>
    <row r="72" spans="2:9">
      <c r="B72" s="144" t="s">
        <v>348</v>
      </c>
      <c r="C72" s="144" t="s">
        <v>180</v>
      </c>
      <c r="D72" s="39" t="s">
        <v>59</v>
      </c>
      <c r="E72" s="101" t="s">
        <v>362</v>
      </c>
      <c r="F72" s="147" t="s">
        <v>57</v>
      </c>
      <c r="G72" s="90">
        <v>9000000</v>
      </c>
      <c r="H72" s="88">
        <v>91980000</v>
      </c>
      <c r="I72" s="28"/>
    </row>
    <row r="73" spans="2:9">
      <c r="B73" s="144" t="s">
        <v>325</v>
      </c>
      <c r="C73" s="144" t="s">
        <v>419</v>
      </c>
      <c r="D73" s="39" t="s">
        <v>59</v>
      </c>
      <c r="E73" s="101" t="s">
        <v>362</v>
      </c>
      <c r="F73" s="147" t="s">
        <v>57</v>
      </c>
      <c r="G73" s="90">
        <v>10000000</v>
      </c>
      <c r="H73" s="88">
        <v>102200000</v>
      </c>
      <c r="I73" s="28"/>
    </row>
    <row r="74" spans="2:9">
      <c r="B74" s="144" t="s">
        <v>325</v>
      </c>
      <c r="C74" s="144" t="s">
        <v>357</v>
      </c>
      <c r="D74" s="39" t="s">
        <v>59</v>
      </c>
      <c r="E74" s="101" t="s">
        <v>362</v>
      </c>
      <c r="F74" s="147" t="s">
        <v>56</v>
      </c>
      <c r="G74" s="90">
        <v>224000000</v>
      </c>
      <c r="H74" s="88">
        <v>224000000</v>
      </c>
      <c r="I74" s="28"/>
    </row>
    <row r="75" spans="2:9">
      <c r="B75" s="144" t="s">
        <v>325</v>
      </c>
      <c r="C75" s="144" t="s">
        <v>445</v>
      </c>
      <c r="D75" s="39" t="s">
        <v>59</v>
      </c>
      <c r="E75" s="101" t="s">
        <v>362</v>
      </c>
      <c r="F75" s="147" t="s">
        <v>56</v>
      </c>
      <c r="G75" s="90">
        <v>276000000</v>
      </c>
      <c r="H75" s="88">
        <v>276000000</v>
      </c>
      <c r="I75" s="28"/>
    </row>
    <row r="76" spans="2:9">
      <c r="B76" s="144" t="s">
        <v>326</v>
      </c>
      <c r="C76" s="144" t="s">
        <v>203</v>
      </c>
      <c r="D76" s="39" t="s">
        <v>59</v>
      </c>
      <c r="E76" s="101" t="s">
        <v>362</v>
      </c>
      <c r="F76" s="147" t="s">
        <v>57</v>
      </c>
      <c r="G76" s="90">
        <v>20000000</v>
      </c>
      <c r="H76" s="88">
        <v>204400000</v>
      </c>
      <c r="I76" s="28"/>
    </row>
    <row r="77" spans="2:9">
      <c r="B77" s="144" t="s">
        <v>326</v>
      </c>
      <c r="C77" s="144" t="s">
        <v>266</v>
      </c>
      <c r="D77" s="39" t="s">
        <v>59</v>
      </c>
      <c r="E77" s="101" t="s">
        <v>362</v>
      </c>
      <c r="F77" s="147" t="s">
        <v>57</v>
      </c>
      <c r="G77" s="90">
        <v>10000000</v>
      </c>
      <c r="H77" s="88">
        <v>102200000</v>
      </c>
      <c r="I77" s="28"/>
    </row>
    <row r="78" spans="2:9">
      <c r="B78" s="144" t="s">
        <v>327</v>
      </c>
      <c r="C78" s="144" t="s">
        <v>446</v>
      </c>
      <c r="D78" s="39" t="s">
        <v>59</v>
      </c>
      <c r="E78" s="101" t="s">
        <v>362</v>
      </c>
      <c r="F78" s="147" t="s">
        <v>56</v>
      </c>
      <c r="G78" s="90">
        <v>200000000</v>
      </c>
      <c r="H78" s="88">
        <v>200000000</v>
      </c>
      <c r="I78" s="28"/>
    </row>
    <row r="79" spans="2:9">
      <c r="B79" s="144" t="s">
        <v>327</v>
      </c>
      <c r="C79" s="144" t="s">
        <v>358</v>
      </c>
      <c r="D79" s="39" t="s">
        <v>59</v>
      </c>
      <c r="E79" s="101" t="s">
        <v>362</v>
      </c>
      <c r="F79" s="147" t="s">
        <v>56</v>
      </c>
      <c r="G79" s="90">
        <v>200000000</v>
      </c>
      <c r="H79" s="88">
        <v>200000000</v>
      </c>
      <c r="I79" s="28"/>
    </row>
    <row r="80" spans="2:9">
      <c r="B80" s="144" t="s">
        <v>327</v>
      </c>
      <c r="C80" s="144" t="s">
        <v>447</v>
      </c>
      <c r="D80" s="39" t="s">
        <v>59</v>
      </c>
      <c r="E80" s="101" t="s">
        <v>362</v>
      </c>
      <c r="F80" s="147" t="s">
        <v>56</v>
      </c>
      <c r="G80" s="90">
        <v>100000000</v>
      </c>
      <c r="H80" s="88">
        <v>100000000</v>
      </c>
      <c r="I80" s="28"/>
    </row>
    <row r="81" spans="2:10">
      <c r="B81" s="144" t="s">
        <v>327</v>
      </c>
      <c r="C81" s="144" t="s">
        <v>224</v>
      </c>
      <c r="D81" s="39" t="s">
        <v>59</v>
      </c>
      <c r="E81" s="101" t="s">
        <v>362</v>
      </c>
      <c r="F81" s="147" t="s">
        <v>57</v>
      </c>
      <c r="G81" s="90">
        <v>35000000</v>
      </c>
      <c r="H81" s="88">
        <v>357700000</v>
      </c>
      <c r="I81" s="28"/>
    </row>
    <row r="82" spans="2:10">
      <c r="B82" s="144" t="s">
        <v>327</v>
      </c>
      <c r="C82" s="144" t="s">
        <v>298</v>
      </c>
      <c r="D82" s="39" t="s">
        <v>59</v>
      </c>
      <c r="E82" s="101" t="s">
        <v>362</v>
      </c>
      <c r="F82" s="147" t="s">
        <v>57</v>
      </c>
      <c r="G82" s="90">
        <v>5000000</v>
      </c>
      <c r="H82" s="88">
        <v>51100000</v>
      </c>
      <c r="I82" s="28"/>
    </row>
    <row r="83" spans="2:10">
      <c r="B83" s="144" t="s">
        <v>328</v>
      </c>
      <c r="C83" s="144" t="s">
        <v>360</v>
      </c>
      <c r="D83" s="39" t="s">
        <v>59</v>
      </c>
      <c r="E83" s="101" t="s">
        <v>362</v>
      </c>
      <c r="F83" s="147" t="s">
        <v>56</v>
      </c>
      <c r="G83" s="90">
        <v>110000000</v>
      </c>
      <c r="H83" s="88">
        <v>110000000</v>
      </c>
      <c r="I83" s="28"/>
    </row>
    <row r="84" spans="2:10">
      <c r="B84" s="144" t="s">
        <v>328</v>
      </c>
      <c r="C84" s="144" t="s">
        <v>273</v>
      </c>
      <c r="D84" s="39" t="s">
        <v>59</v>
      </c>
      <c r="E84" s="101" t="s">
        <v>362</v>
      </c>
      <c r="F84" s="147" t="s">
        <v>57</v>
      </c>
      <c r="G84" s="90">
        <v>5000000</v>
      </c>
      <c r="H84" s="88">
        <v>51100000</v>
      </c>
      <c r="I84" s="28"/>
    </row>
    <row r="85" spans="2:10">
      <c r="B85" s="144" t="s">
        <v>328</v>
      </c>
      <c r="C85" s="144" t="s">
        <v>422</v>
      </c>
      <c r="D85" s="39" t="s">
        <v>59</v>
      </c>
      <c r="E85" s="101" t="s">
        <v>362</v>
      </c>
      <c r="F85" s="147" t="s">
        <v>57</v>
      </c>
      <c r="G85" s="90">
        <v>7500000</v>
      </c>
      <c r="H85" s="88">
        <v>76650000</v>
      </c>
      <c r="I85" s="28"/>
    </row>
    <row r="86" spans="2:10">
      <c r="B86" s="144" t="s">
        <v>328</v>
      </c>
      <c r="C86" s="144" t="s">
        <v>272</v>
      </c>
      <c r="D86" s="39" t="s">
        <v>59</v>
      </c>
      <c r="E86" s="101" t="s">
        <v>362</v>
      </c>
      <c r="F86" s="147" t="s">
        <v>57</v>
      </c>
      <c r="G86" s="90">
        <v>12000000</v>
      </c>
      <c r="H86" s="88">
        <v>122640000</v>
      </c>
      <c r="I86" s="28"/>
    </row>
    <row r="87" spans="2:10">
      <c r="B87" s="144" t="s">
        <v>328</v>
      </c>
      <c r="C87" s="144" t="s">
        <v>377</v>
      </c>
      <c r="D87" s="39" t="s">
        <v>59</v>
      </c>
      <c r="E87" s="101" t="s">
        <v>362</v>
      </c>
      <c r="F87" s="147" t="s">
        <v>56</v>
      </c>
      <c r="G87" s="132">
        <v>91000000</v>
      </c>
      <c r="H87" s="88">
        <v>91000000</v>
      </c>
      <c r="I87" s="28"/>
    </row>
    <row r="88" spans="2:10" ht="15">
      <c r="B88" s="144" t="s">
        <v>328</v>
      </c>
      <c r="C88" s="146" t="s">
        <v>359</v>
      </c>
      <c r="D88" s="39" t="s">
        <v>59</v>
      </c>
      <c r="E88" s="101" t="s">
        <v>362</v>
      </c>
      <c r="F88" s="3" t="s">
        <v>57</v>
      </c>
      <c r="G88" s="88">
        <v>15000000</v>
      </c>
      <c r="H88" s="88">
        <v>153300000</v>
      </c>
      <c r="I88" s="28"/>
    </row>
    <row r="89" spans="2:10">
      <c r="B89" s="144" t="s">
        <v>328</v>
      </c>
      <c r="C89" s="144" t="s">
        <v>421</v>
      </c>
      <c r="D89" s="39" t="s">
        <v>59</v>
      </c>
      <c r="E89" s="101" t="s">
        <v>362</v>
      </c>
      <c r="F89" s="147" t="s">
        <v>56</v>
      </c>
      <c r="G89" s="132">
        <v>434000000</v>
      </c>
      <c r="H89" s="88">
        <v>434000000</v>
      </c>
      <c r="I89" s="28"/>
    </row>
    <row r="90" spans="2:10">
      <c r="B90" s="144" t="s">
        <v>328</v>
      </c>
      <c r="C90" s="144" t="s">
        <v>420</v>
      </c>
      <c r="D90" s="39" t="s">
        <v>59</v>
      </c>
      <c r="E90" s="101" t="s">
        <v>362</v>
      </c>
      <c r="F90" s="147" t="s">
        <v>56</v>
      </c>
      <c r="G90" s="90">
        <v>120000000</v>
      </c>
      <c r="H90" s="88">
        <v>120000000</v>
      </c>
      <c r="I90" s="28"/>
    </row>
    <row r="91" spans="2:10">
      <c r="B91" s="144" t="s">
        <v>409</v>
      </c>
      <c r="C91" s="144" t="s">
        <v>448</v>
      </c>
      <c r="D91" s="39" t="s">
        <v>59</v>
      </c>
      <c r="E91" s="101" t="s">
        <v>362</v>
      </c>
      <c r="F91" s="147" t="s">
        <v>56</v>
      </c>
      <c r="G91" s="90">
        <v>150000000</v>
      </c>
      <c r="H91" s="88">
        <v>150000000</v>
      </c>
      <c r="I91" s="28"/>
    </row>
    <row r="92" spans="2:10">
      <c r="B92" s="144" t="s">
        <v>409</v>
      </c>
      <c r="C92" s="144" t="s">
        <v>423</v>
      </c>
      <c r="D92" s="39" t="s">
        <v>59</v>
      </c>
      <c r="E92" s="101" t="s">
        <v>362</v>
      </c>
      <c r="F92" s="147" t="s">
        <v>56</v>
      </c>
      <c r="G92" s="90">
        <v>80000000</v>
      </c>
      <c r="H92" s="88">
        <v>80000000</v>
      </c>
      <c r="I92" s="23"/>
      <c r="J92" s="102"/>
    </row>
    <row r="93" spans="2:10">
      <c r="B93" s="144" t="s">
        <v>329</v>
      </c>
      <c r="C93" s="144" t="s">
        <v>425</v>
      </c>
      <c r="D93" s="39" t="s">
        <v>59</v>
      </c>
      <c r="E93" s="101" t="s">
        <v>362</v>
      </c>
      <c r="F93" s="135" t="s">
        <v>57</v>
      </c>
      <c r="G93" s="90">
        <v>15300000</v>
      </c>
      <c r="H93" s="88">
        <v>156366000</v>
      </c>
      <c r="I93" s="23"/>
    </row>
    <row r="94" spans="2:10">
      <c r="B94" s="144" t="s">
        <v>329</v>
      </c>
      <c r="C94" s="144" t="s">
        <v>333</v>
      </c>
      <c r="D94" s="39" t="s">
        <v>59</v>
      </c>
      <c r="E94" s="101" t="s">
        <v>362</v>
      </c>
      <c r="F94" s="135" t="s">
        <v>56</v>
      </c>
      <c r="G94" s="90">
        <v>420000000</v>
      </c>
      <c r="H94" s="88">
        <v>420000000</v>
      </c>
      <c r="I94" s="23"/>
    </row>
    <row r="95" spans="2:10">
      <c r="B95" s="144" t="s">
        <v>329</v>
      </c>
      <c r="C95" s="144" t="s">
        <v>424</v>
      </c>
      <c r="D95" s="39" t="s">
        <v>59</v>
      </c>
      <c r="E95" s="101" t="s">
        <v>362</v>
      </c>
      <c r="F95" s="135" t="s">
        <v>56</v>
      </c>
      <c r="G95" s="90">
        <v>82000000</v>
      </c>
      <c r="H95" s="88">
        <v>82000000</v>
      </c>
      <c r="I95" s="23"/>
    </row>
    <row r="96" spans="2:10">
      <c r="B96" s="144" t="s">
        <v>329</v>
      </c>
      <c r="C96" s="144" t="s">
        <v>204</v>
      </c>
      <c r="D96" s="39" t="s">
        <v>59</v>
      </c>
      <c r="E96" s="101" t="s">
        <v>362</v>
      </c>
      <c r="F96" s="135" t="s">
        <v>57</v>
      </c>
      <c r="G96" s="90">
        <v>26100000</v>
      </c>
      <c r="H96" s="88">
        <v>266742000</v>
      </c>
      <c r="I96" s="23"/>
    </row>
    <row r="97" spans="2:9">
      <c r="B97" s="144" t="s">
        <v>329</v>
      </c>
      <c r="C97" s="242" t="s">
        <v>219</v>
      </c>
      <c r="D97" s="39" t="s">
        <v>59</v>
      </c>
      <c r="E97" s="101" t="s">
        <v>362</v>
      </c>
      <c r="F97" s="135" t="s">
        <v>56</v>
      </c>
      <c r="G97" s="90">
        <v>506000000</v>
      </c>
      <c r="H97" s="88">
        <v>506000000</v>
      </c>
      <c r="I97" s="23"/>
    </row>
    <row r="98" spans="2:9">
      <c r="B98" s="144" t="s">
        <v>329</v>
      </c>
      <c r="C98" s="39" t="s">
        <v>426</v>
      </c>
      <c r="D98" s="1" t="s">
        <v>59</v>
      </c>
      <c r="E98" s="101" t="s">
        <v>362</v>
      </c>
      <c r="F98" s="243" t="s">
        <v>56</v>
      </c>
      <c r="G98" s="90">
        <v>500000000</v>
      </c>
      <c r="H98" s="88">
        <v>500000000</v>
      </c>
      <c r="I98" s="23"/>
    </row>
    <row r="99" spans="2:9">
      <c r="B99" s="144" t="s">
        <v>330</v>
      </c>
      <c r="C99" s="39" t="s">
        <v>316</v>
      </c>
      <c r="D99" s="1" t="s">
        <v>59</v>
      </c>
      <c r="E99" s="101" t="s">
        <v>449</v>
      </c>
      <c r="F99" s="244" t="s">
        <v>56</v>
      </c>
      <c r="G99" s="90">
        <v>35000000</v>
      </c>
      <c r="H99" s="90">
        <v>35000000</v>
      </c>
      <c r="I99" s="23"/>
    </row>
    <row r="100" spans="2:9">
      <c r="B100" s="144" t="s">
        <v>330</v>
      </c>
      <c r="C100" s="39" t="s">
        <v>244</v>
      </c>
      <c r="D100" s="1" t="s">
        <v>59</v>
      </c>
      <c r="E100" s="101" t="s">
        <v>449</v>
      </c>
      <c r="F100" s="244" t="s">
        <v>56</v>
      </c>
      <c r="G100" s="90">
        <v>100000000</v>
      </c>
      <c r="H100" s="90">
        <v>100000000</v>
      </c>
      <c r="I100" s="23"/>
    </row>
    <row r="101" spans="2:9">
      <c r="B101" s="144" t="s">
        <v>330</v>
      </c>
      <c r="C101" s="39" t="s">
        <v>427</v>
      </c>
      <c r="D101" s="1" t="s">
        <v>59</v>
      </c>
      <c r="E101" s="101" t="s">
        <v>449</v>
      </c>
      <c r="F101" s="244" t="s">
        <v>56</v>
      </c>
      <c r="G101" s="90">
        <v>200000000</v>
      </c>
      <c r="H101" s="90">
        <v>200000000</v>
      </c>
      <c r="I101" s="23"/>
    </row>
    <row r="102" spans="2:9">
      <c r="B102" s="144" t="s">
        <v>330</v>
      </c>
      <c r="C102" s="39" t="s">
        <v>176</v>
      </c>
      <c r="D102" s="1" t="s">
        <v>59</v>
      </c>
      <c r="E102" s="101" t="s">
        <v>449</v>
      </c>
      <c r="F102" s="135" t="s">
        <v>56</v>
      </c>
      <c r="G102" s="90">
        <v>165000000</v>
      </c>
      <c r="H102" s="88">
        <v>165000000</v>
      </c>
      <c r="I102" s="23"/>
    </row>
    <row r="103" spans="2:9">
      <c r="B103" s="144" t="s">
        <v>369</v>
      </c>
      <c r="C103" s="39" t="s">
        <v>378</v>
      </c>
      <c r="D103" s="1" t="s">
        <v>59</v>
      </c>
      <c r="E103" s="101" t="s">
        <v>362</v>
      </c>
      <c r="F103" s="135" t="s">
        <v>56</v>
      </c>
      <c r="G103" s="90">
        <v>400000000</v>
      </c>
      <c r="H103" s="88">
        <v>400000000</v>
      </c>
      <c r="I103" s="23"/>
    </row>
    <row r="104" spans="2:9">
      <c r="B104" s="144" t="s">
        <v>331</v>
      </c>
      <c r="C104" s="39" t="s">
        <v>361</v>
      </c>
      <c r="D104" s="1" t="s">
        <v>59</v>
      </c>
      <c r="E104" s="101" t="s">
        <v>362</v>
      </c>
      <c r="F104" s="135" t="s">
        <v>56</v>
      </c>
      <c r="G104" s="90">
        <v>200000000</v>
      </c>
      <c r="H104" s="88">
        <v>200000000</v>
      </c>
      <c r="I104" s="23"/>
    </row>
    <row r="105" spans="2:9">
      <c r="B105" s="144" t="s">
        <v>331</v>
      </c>
      <c r="C105" s="39" t="s">
        <v>274</v>
      </c>
      <c r="D105" s="1" t="s">
        <v>59</v>
      </c>
      <c r="E105" s="101" t="s">
        <v>362</v>
      </c>
      <c r="F105" s="135" t="s">
        <v>57</v>
      </c>
      <c r="G105" s="90">
        <v>22500000</v>
      </c>
      <c r="H105" s="88">
        <v>229950000</v>
      </c>
      <c r="I105" s="23"/>
    </row>
    <row r="106" spans="2:9">
      <c r="B106" s="144" t="s">
        <v>331</v>
      </c>
      <c r="C106" s="39" t="s">
        <v>241</v>
      </c>
      <c r="D106" s="1" t="s">
        <v>59</v>
      </c>
      <c r="E106" s="101" t="s">
        <v>362</v>
      </c>
      <c r="F106" s="135" t="s">
        <v>57</v>
      </c>
      <c r="G106" s="90">
        <v>20000000</v>
      </c>
      <c r="H106" s="88">
        <v>204400000</v>
      </c>
      <c r="I106" s="23"/>
    </row>
    <row r="107" spans="2:9">
      <c r="B107" s="144"/>
      <c r="C107" s="89"/>
      <c r="D107" s="1"/>
      <c r="E107" s="101"/>
      <c r="F107" s="135"/>
      <c r="G107" s="90"/>
      <c r="H107" s="88"/>
      <c r="I107" s="23"/>
    </row>
    <row r="108" spans="2:9">
      <c r="B108" s="144" t="s">
        <v>334</v>
      </c>
      <c r="C108" s="89"/>
      <c r="D108" s="1" t="s">
        <v>245</v>
      </c>
      <c r="E108" s="101" t="s">
        <v>370</v>
      </c>
      <c r="F108" s="245" t="s">
        <v>56</v>
      </c>
      <c r="G108" s="90">
        <v>719877364.16999996</v>
      </c>
      <c r="H108" s="88">
        <v>719877364.16999996</v>
      </c>
      <c r="I108" s="23"/>
    </row>
    <row r="109" spans="2:9">
      <c r="B109" s="144" t="s">
        <v>334</v>
      </c>
      <c r="C109" s="89"/>
      <c r="D109" s="1" t="s">
        <v>245</v>
      </c>
      <c r="E109" s="101" t="s">
        <v>370</v>
      </c>
      <c r="F109" s="245" t="s">
        <v>57</v>
      </c>
      <c r="G109" s="90">
        <v>4323687.76</v>
      </c>
      <c r="H109" s="88">
        <v>44188088.907200001</v>
      </c>
      <c r="I109" s="23"/>
    </row>
    <row r="110" spans="2:9">
      <c r="B110" s="144" t="s">
        <v>334</v>
      </c>
      <c r="C110" s="89"/>
      <c r="D110" s="1" t="s">
        <v>245</v>
      </c>
      <c r="E110" s="101" t="s">
        <v>370</v>
      </c>
      <c r="F110" s="245" t="s">
        <v>364</v>
      </c>
      <c r="G110" s="90">
        <v>117206.84</v>
      </c>
      <c r="H110" s="88">
        <v>1005529.201044</v>
      </c>
      <c r="I110" s="23"/>
    </row>
    <row r="111" spans="2:9">
      <c r="B111" s="144" t="s">
        <v>334</v>
      </c>
      <c r="C111" s="89"/>
      <c r="D111" s="1" t="s">
        <v>245</v>
      </c>
      <c r="E111" s="101" t="s">
        <v>370</v>
      </c>
      <c r="F111" s="245" t="s">
        <v>63</v>
      </c>
      <c r="G111" s="90">
        <v>38138.31</v>
      </c>
      <c r="H111" s="88">
        <v>38538.762254999994</v>
      </c>
      <c r="I111" s="23"/>
    </row>
    <row r="112" spans="2:9">
      <c r="B112" s="144" t="s">
        <v>334</v>
      </c>
      <c r="C112" s="89"/>
      <c r="D112" s="1" t="s">
        <v>245</v>
      </c>
      <c r="E112" s="101" t="s">
        <v>370</v>
      </c>
      <c r="F112" s="245" t="s">
        <v>230</v>
      </c>
      <c r="G112" s="90">
        <v>16237.38</v>
      </c>
      <c r="H112" s="88">
        <v>193062.44820000001</v>
      </c>
      <c r="I112" s="23"/>
    </row>
    <row r="113" spans="2:9">
      <c r="B113" s="144" t="s">
        <v>335</v>
      </c>
      <c r="C113" s="89"/>
      <c r="D113" s="1" t="s">
        <v>245</v>
      </c>
      <c r="E113" s="101" t="s">
        <v>371</v>
      </c>
      <c r="F113" s="245" t="s">
        <v>56</v>
      </c>
      <c r="G113" s="90">
        <v>1818064.55</v>
      </c>
      <c r="H113" s="88">
        <v>1818064.55</v>
      </c>
      <c r="I113" s="23"/>
    </row>
    <row r="114" spans="2:9">
      <c r="B114" s="144" t="s">
        <v>335</v>
      </c>
      <c r="C114" s="89"/>
      <c r="D114" s="1" t="s">
        <v>245</v>
      </c>
      <c r="E114" s="101" t="s">
        <v>371</v>
      </c>
      <c r="F114" s="245" t="s">
        <v>57</v>
      </c>
      <c r="G114" s="88">
        <v>12430370.640000001</v>
      </c>
      <c r="H114" s="88">
        <v>127038387.94080001</v>
      </c>
      <c r="I114" s="23"/>
    </row>
    <row r="115" spans="2:9">
      <c r="B115" s="144"/>
      <c r="C115" s="89"/>
      <c r="D115" s="1"/>
      <c r="E115" s="51"/>
      <c r="F115" s="136"/>
      <c r="G115" s="90"/>
      <c r="H115" s="90"/>
      <c r="I115" s="23"/>
    </row>
    <row r="116" spans="2:9">
      <c r="B116" s="140" t="s">
        <v>11</v>
      </c>
      <c r="C116" s="141"/>
      <c r="D116" s="141"/>
      <c r="E116" s="142"/>
      <c r="F116" s="141"/>
      <c r="G116" s="143"/>
      <c r="H116" s="143">
        <f>SUM(H21:H115)</f>
        <v>23971057135.979496</v>
      </c>
    </row>
    <row r="117" spans="2:9">
      <c r="C117" s="2"/>
      <c r="D117" s="51"/>
      <c r="E117" s="51"/>
      <c r="F117" s="51"/>
      <c r="H117" s="85"/>
    </row>
    <row r="118" spans="2:9">
      <c r="D118" s="1"/>
      <c r="E118" s="1"/>
      <c r="F118" s="1"/>
      <c r="G118" s="51" t="s">
        <v>155</v>
      </c>
      <c r="H118" s="99">
        <f>H21/G21</f>
        <v>10.220000000000001</v>
      </c>
    </row>
    <row r="119" spans="2:9">
      <c r="D119" s="1"/>
      <c r="E119" s="1"/>
      <c r="F119" s="1"/>
      <c r="G119" s="51" t="s">
        <v>379</v>
      </c>
      <c r="H119" s="99">
        <f>H112/G112</f>
        <v>11.89</v>
      </c>
    </row>
    <row r="120" spans="2:9">
      <c r="B120" s="2" t="s">
        <v>114</v>
      </c>
      <c r="C120" s="2"/>
      <c r="D120" s="51"/>
      <c r="E120" s="51"/>
      <c r="F120" s="51"/>
      <c r="G120" s="20" t="s">
        <v>380</v>
      </c>
      <c r="H120" s="241">
        <f>H111/G111</f>
        <v>1.0105</v>
      </c>
    </row>
    <row r="121" spans="2:9">
      <c r="B121" s="2" t="s">
        <v>296</v>
      </c>
      <c r="C121" s="2"/>
      <c r="D121" s="51"/>
      <c r="E121" s="51"/>
      <c r="F121" s="51"/>
      <c r="H121" s="241"/>
    </row>
    <row r="122" spans="2:9">
      <c r="B122" s="2" t="s">
        <v>175</v>
      </c>
      <c r="C122" s="2"/>
      <c r="D122" s="51"/>
      <c r="E122" s="51"/>
      <c r="F122" s="51"/>
    </row>
  </sheetData>
  <sortState xmlns:xlrd2="http://schemas.microsoft.com/office/spreadsheetml/2017/richdata2" ref="B22:H117">
    <sortCondition ref="B22:B117"/>
  </sortState>
  <dataValidations count="1">
    <dataValidation type="list" allowBlank="1" showInputMessage="1" showErrorMessage="1" promptTitle="Please select a currency" prompt=" " sqref="F85 F21:F38 F108:F114" xr:uid="{00000000-0002-0000-0200-000000000000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headerFooter>
    <oddHeader>&amp;R&amp;"Calibri"&amp;12&amp;K008A00I N T E R N - A L L I A N S E N&amp;1#</oddHeader>
    <oddFooter>&amp;L&amp;1#&amp;"Calibri"&amp;12&amp;K008A00I N T E R N - A L L I A N S E 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2021-07-27T13:27:31Z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4121a6-36f3-4678-bd5a-1ffd39207b5b_Enabled">
    <vt:lpwstr>true</vt:lpwstr>
  </property>
  <property fmtid="{D5CDD505-2E9C-101B-9397-08002B2CF9AE}" pid="3" name="MSIP_Label_604121a6-36f3-4678-bd5a-1ffd39207b5b_SetDate">
    <vt:lpwstr>2021-07-27T13:27:31Z</vt:lpwstr>
  </property>
  <property fmtid="{D5CDD505-2E9C-101B-9397-08002B2CF9AE}" pid="4" name="MSIP_Label_604121a6-36f3-4678-bd5a-1ffd39207b5b_Method">
    <vt:lpwstr>Standard</vt:lpwstr>
  </property>
  <property fmtid="{D5CDD505-2E9C-101B-9397-08002B2CF9AE}" pid="5" name="MSIP_Label_604121a6-36f3-4678-bd5a-1ffd39207b5b_Name">
    <vt:lpwstr>604121a6-36f3-4678-bd5a-1ffd39207b5b</vt:lpwstr>
  </property>
  <property fmtid="{D5CDD505-2E9C-101B-9397-08002B2CF9AE}" pid="6" name="MSIP_Label_604121a6-36f3-4678-bd5a-1ffd39207b5b_SiteId">
    <vt:lpwstr>491e8cc4-2204-4312-8565-17f85046df01</vt:lpwstr>
  </property>
  <property fmtid="{D5CDD505-2E9C-101B-9397-08002B2CF9AE}" pid="7" name="MSIP_Label_604121a6-36f3-4678-bd5a-1ffd39207b5b_ActionId">
    <vt:lpwstr>9011c837-fa3b-4eac-b1a6-87e7072dee96</vt:lpwstr>
  </property>
  <property fmtid="{D5CDD505-2E9C-101B-9397-08002B2CF9AE}" pid="8" name="MSIP_Label_604121a6-36f3-4678-bd5a-1ffd39207b5b_ContentBits">
    <vt:lpwstr>3</vt:lpwstr>
  </property>
</Properties>
</file>